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esktop\งบ 59\Web upload กองงบประมาณ\"/>
    </mc:Choice>
  </mc:AlternateContent>
  <bookViews>
    <workbookView xWindow="360" yWindow="120" windowWidth="11340" windowHeight="6285" tabRatio="713" firstSheet="9" activeTab="9"/>
  </bookViews>
  <sheets>
    <sheet name="สรุป PO" sheetId="93" r:id="rId1"/>
    <sheet name="สรุปรายการงบ" sheetId="94" r:id="rId2"/>
    <sheet name="ตร." sheetId="80" r:id="rId3"/>
    <sheet name="บช.น." sheetId="19" r:id="rId4"/>
    <sheet name="ภ.1" sheetId="5" r:id="rId5"/>
    <sheet name="ภ.2" sheetId="9" r:id="rId6"/>
    <sheet name="ภ.3" sheetId="14" r:id="rId7"/>
    <sheet name="ภ.4" sheetId="25" r:id="rId8"/>
    <sheet name="ภ.5" sheetId="4" r:id="rId9"/>
    <sheet name="ภ.6" sheetId="24" r:id="rId10"/>
    <sheet name="ภ.7" sheetId="23" r:id="rId11"/>
    <sheet name="ภ.8" sheetId="22" r:id="rId12"/>
    <sheet name="ภ.9" sheetId="21" r:id="rId13"/>
    <sheet name="ศชต." sheetId="20" r:id="rId14"/>
    <sheet name="บช.ก." sheetId="18" r:id="rId15"/>
    <sheet name="รน." sheetId="77" r:id="rId16"/>
    <sheet name="บช.ปส." sheetId="35" r:id="rId17"/>
    <sheet name="บช.ส." sheetId="17" r:id="rId18"/>
    <sheet name="สตม." sheetId="16" r:id="rId19"/>
    <sheet name="บช.ตชด." sheetId="15" r:id="rId20"/>
    <sheet name="สง.นรป." sheetId="88" r:id="rId21"/>
    <sheet name="สพฐ.ตร." sheetId="11" r:id="rId22"/>
    <sheet name="สทส." sheetId="8" r:id="rId23"/>
    <sheet name="บช.ศ." sheetId="42" r:id="rId24"/>
    <sheet name="รร.นรต." sheetId="43" r:id="rId25"/>
    <sheet name="รพ.ตร." sheetId="7" r:id="rId26"/>
    <sheet name="สยศ.ตร." sheetId="67" r:id="rId27"/>
    <sheet name="สกบ." sheetId="45" r:id="rId28"/>
    <sheet name="สกพ." sheetId="47" r:id="rId29"/>
    <sheet name="สงป." sheetId="83" r:id="rId30"/>
    <sheet name="กมค." sheetId="73" r:id="rId31"/>
    <sheet name="สง.ก.ตร." sheetId="62" r:id="rId32"/>
    <sheet name="จต." sheetId="44" r:id="rId33"/>
    <sheet name="สตส." sheetId="70" r:id="rId34"/>
    <sheet name="สลก.ตร." sheetId="48" r:id="rId35"/>
    <sheet name="ตท." sheetId="69" r:id="rId36"/>
    <sheet name="สท." sheetId="36" r:id="rId37"/>
    <sheet name="สง.ก.ต.ช." sheetId="87" r:id="rId38"/>
    <sheet name="บ.ตร." sheetId="26" r:id="rId39"/>
    <sheet name="วน." sheetId="71" r:id="rId40"/>
    <sheet name="สรุป" sheetId="79" r:id="rId41"/>
    <sheet name="Sheet2" sheetId="81" state="hidden" r:id="rId42"/>
    <sheet name="Sheet3" sheetId="82" r:id="rId43"/>
    <sheet name="Units" sheetId="89" r:id="rId44"/>
    <sheet name="งบรายจ่ายอื่น" sheetId="91" r:id="rId45"/>
    <sheet name="จัดลำดับ" sheetId="84" state="hidden" r:id="rId46"/>
    <sheet name="Sheet4" sheetId="85" state="hidden" r:id="rId47"/>
    <sheet name="Sheet1" sheetId="78" state="hidden" r:id="rId48"/>
  </sheets>
  <externalReferences>
    <externalReference r:id="rId49"/>
    <externalReference r:id="rId50"/>
    <externalReference r:id="rId51"/>
  </externalReferences>
  <definedNames>
    <definedName name="_xlnm._FilterDatabase" localSheetId="30" hidden="1">กมค.!$Q$1:$Q$25</definedName>
    <definedName name="_xlnm._FilterDatabase" localSheetId="32" hidden="1">จต.!$O$1:$O$25</definedName>
    <definedName name="_xlnm._FilterDatabase" localSheetId="35" hidden="1">ตท.!$N$1:$N$28</definedName>
    <definedName name="_xlnm._FilterDatabase" localSheetId="38" hidden="1">บ.ตร.!$S$1:$S$25</definedName>
    <definedName name="_xlnm._FilterDatabase" localSheetId="14" hidden="1">บช.ก.!$R$1:$R$27</definedName>
    <definedName name="_xlnm._FilterDatabase" localSheetId="19" hidden="1">บช.ตชด.!$S$1:$S$25</definedName>
    <definedName name="_xlnm._FilterDatabase" localSheetId="3" hidden="1">บช.น.!$P$1:$P$26</definedName>
    <definedName name="_xlnm._FilterDatabase" localSheetId="16" hidden="1">บช.ปส.!$S$1:$S$51</definedName>
    <definedName name="_xlnm._FilterDatabase" localSheetId="23" hidden="1">บช.ศ.!$R$1:$R$26</definedName>
    <definedName name="_xlnm._FilterDatabase" localSheetId="17" hidden="1">บช.ส.!$R$1:$R$27</definedName>
    <definedName name="_xlnm._FilterDatabase" localSheetId="4" hidden="1">ภ.1!$O$1:$O$25</definedName>
    <definedName name="_xlnm._FilterDatabase" localSheetId="5" hidden="1">ภ.2!$P$1:$P$28</definedName>
    <definedName name="_xlnm._FilterDatabase" localSheetId="6" hidden="1">ภ.3!$O$1:$O$29</definedName>
    <definedName name="_xlnm._FilterDatabase" localSheetId="7" hidden="1">ภ.4!$O$1:$O$27</definedName>
    <definedName name="_xlnm._FilterDatabase" localSheetId="8" hidden="1">ภ.5!$R$1:$R$25</definedName>
    <definedName name="_xlnm._FilterDatabase" localSheetId="9" hidden="1">ภ.6!$S$1:$S$35</definedName>
    <definedName name="_xlnm._FilterDatabase" localSheetId="10" hidden="1">ภ.7!$O$1:$O$27</definedName>
    <definedName name="_xlnm._FilterDatabase" localSheetId="11" hidden="1">ภ.8!$S$1:$S$27</definedName>
    <definedName name="_xlnm._FilterDatabase" localSheetId="12" hidden="1">ภ.9!$P$1:$P$25</definedName>
    <definedName name="_xlnm._FilterDatabase" localSheetId="25" hidden="1">รพ.ตร.!$Q$1:$Q$26</definedName>
    <definedName name="_xlnm._FilterDatabase" localSheetId="24" hidden="1">รร.นรต.!$O$1:$O$26</definedName>
    <definedName name="_xlnm._FilterDatabase" localSheetId="39" hidden="1">วน.!$N$1:$N$25</definedName>
    <definedName name="_xlnm._FilterDatabase" localSheetId="13" hidden="1">ศชต.!$R$1:$R$28</definedName>
    <definedName name="_xlnm._FilterDatabase" localSheetId="27" hidden="1">สกบ.!$S$1:$S$29</definedName>
    <definedName name="_xlnm._FilterDatabase" localSheetId="28" hidden="1">สกพ.!$R$1:$R$29</definedName>
    <definedName name="_xlnm._FilterDatabase" localSheetId="31" hidden="1">สง.ก.ตร.!$N$1:$N$25</definedName>
    <definedName name="_xlnm._FilterDatabase" localSheetId="20" hidden="1">สง.นรป.!$O$1:$O$25</definedName>
    <definedName name="_xlnm._FilterDatabase" localSheetId="29" hidden="1">สงป.!$N$1:$N$26</definedName>
    <definedName name="_xlnm._FilterDatabase" localSheetId="18" hidden="1">สตม.!$R$1:$R$36</definedName>
    <definedName name="_xlnm._FilterDatabase" localSheetId="36" hidden="1">สท.!$P$1:$P$25</definedName>
    <definedName name="_xlnm._FilterDatabase" localSheetId="22" hidden="1">สทส.!$R$1:$R$26</definedName>
    <definedName name="_xlnm._FilterDatabase" localSheetId="21" hidden="1">สพฐ.ตร.!$R$1:$R$26</definedName>
    <definedName name="_xlnm._FilterDatabase" localSheetId="26" hidden="1">สยศ.ตร.!$O$1:$O$26</definedName>
    <definedName name="_xlnm._FilterDatabase" localSheetId="34" hidden="1">สลก.ตร.!$N$1:$N$26</definedName>
    <definedName name="_xlnm.Print_Area" localSheetId="35">ตท.!$A$1:$AT$24</definedName>
    <definedName name="_xlnm.Print_Area" localSheetId="14">บช.ก.!$A$1:$W$23</definedName>
    <definedName name="_xlnm.Print_Area" localSheetId="4">ภ.1!$A$1:$AV$21</definedName>
    <definedName name="_xlnm.Print_Area" localSheetId="5">ภ.2!$1:$34</definedName>
    <definedName name="_xlnm.Print_Area" localSheetId="6">ภ.3!$A$1:$BH$34</definedName>
    <definedName name="_xlnm.Print_Area" localSheetId="12">ภ.9!$A$1:$AV$21</definedName>
    <definedName name="_xlnm.Print_Area" localSheetId="13">ศชต.!$A$1:$W$24</definedName>
    <definedName name="_xlnm.Print_Area" localSheetId="28">สกพ.!$A$1:$AX$25</definedName>
    <definedName name="_xlnm.Print_Area" localSheetId="37">สง.ก.ต.ช.!$A$1:$AS$23</definedName>
    <definedName name="_xlnm.Print_Area" localSheetId="31">สง.ก.ตร.!$A$1:$AT$21</definedName>
    <definedName name="_xlnm.Print_Area" localSheetId="20">สง.นรป.!$A$1:$AU$21</definedName>
    <definedName name="_xlnm.Print_Area" localSheetId="18">สตม.!$A$1:$AX$32</definedName>
    <definedName name="_xlnm.Print_Area" localSheetId="33">สตส.!$A$1:$AZ$21</definedName>
    <definedName name="_xlnm.Print_Area" localSheetId="34">สลก.ตร.!$A$1:$AT$22</definedName>
    <definedName name="_xlnm.Print_Titles" localSheetId="41">Sheet2!$A:$B,Sheet2!$1:$4</definedName>
    <definedName name="_xlnm.Print_Titles" localSheetId="42">Sheet3!$1:$2</definedName>
    <definedName name="_xlnm.Print_Titles" localSheetId="46">Sheet4!$1:$4</definedName>
    <definedName name="_xlnm.Print_Titles" localSheetId="43">Units!$8:$9</definedName>
    <definedName name="_xlnm.Print_Titles" localSheetId="30">กมค.!$5:$8</definedName>
    <definedName name="_xlnm.Print_Titles" localSheetId="32">จต.!$5:$8</definedName>
    <definedName name="_xlnm.Print_Titles" localSheetId="38">บ.ตร.!$5:$8</definedName>
    <definedName name="_xlnm.Print_Titles" localSheetId="14">บช.ก.!$5:$8</definedName>
    <definedName name="_xlnm.Print_Titles" localSheetId="19">บช.ตชด.!$5:$8</definedName>
    <definedName name="_xlnm.Print_Titles" localSheetId="3">บช.น.!$5:$8</definedName>
    <definedName name="_xlnm.Print_Titles" localSheetId="16">บช.ปส.!$5:$8</definedName>
    <definedName name="_xlnm.Print_Titles" localSheetId="23">บช.ศ.!$5:$8</definedName>
    <definedName name="_xlnm.Print_Titles" localSheetId="17">บช.ส.!$5:$8</definedName>
    <definedName name="_xlnm.Print_Titles" localSheetId="4">ภ.1!$5:$8</definedName>
    <definedName name="_xlnm.Print_Titles" localSheetId="5">ภ.2!$5:$8</definedName>
    <definedName name="_xlnm.Print_Titles" localSheetId="6">ภ.3!$5:$8</definedName>
    <definedName name="_xlnm.Print_Titles" localSheetId="7">ภ.4!$5:$8</definedName>
    <definedName name="_xlnm.Print_Titles" localSheetId="8">ภ.5!$5:$8</definedName>
    <definedName name="_xlnm.Print_Titles" localSheetId="9">ภ.6!$5:$8</definedName>
    <definedName name="_xlnm.Print_Titles" localSheetId="10">ภ.7!$5:$8</definedName>
    <definedName name="_xlnm.Print_Titles" localSheetId="11">ภ.8!$5:$8</definedName>
    <definedName name="_xlnm.Print_Titles" localSheetId="12">ภ.9!$5:$8</definedName>
    <definedName name="_xlnm.Print_Titles" localSheetId="25">รพ.ตร.!$5:$8</definedName>
    <definedName name="_xlnm.Print_Titles" localSheetId="24">รร.นรต.!$5:$8</definedName>
    <definedName name="_xlnm.Print_Titles" localSheetId="13">ศชต.!$5:$8</definedName>
    <definedName name="_xlnm.Print_Titles" localSheetId="27">สกบ.!$5:$8</definedName>
    <definedName name="_xlnm.Print_Titles" localSheetId="28">สกพ.!$5:$8</definedName>
    <definedName name="_xlnm.Print_Titles" localSheetId="31">สง.ก.ตร.!$5:$8</definedName>
    <definedName name="_xlnm.Print_Titles" localSheetId="29">สงป.!$5:$8</definedName>
    <definedName name="_xlnm.Print_Titles" localSheetId="18">สตม.!$5:$8</definedName>
    <definedName name="_xlnm.Print_Titles" localSheetId="33">สตส.!$5:$8</definedName>
    <definedName name="_xlnm.Print_Titles" localSheetId="36">สท.!$5:$8</definedName>
    <definedName name="_xlnm.Print_Titles" localSheetId="22">สทส.!$5:$8</definedName>
    <definedName name="_xlnm.Print_Titles" localSheetId="21">สพฐ.ตร.!$5:$8</definedName>
    <definedName name="_xlnm.Print_Titles" localSheetId="26">สยศ.ตร.!$5:$8</definedName>
    <definedName name="_xlnm.Print_Titles" localSheetId="34">สลก.ตร.!$5:$8</definedName>
  </definedNames>
  <calcPr calcId="152511"/>
</workbook>
</file>

<file path=xl/calcChain.xml><?xml version="1.0" encoding="utf-8"?>
<calcChain xmlns="http://schemas.openxmlformats.org/spreadsheetml/2006/main">
  <c r="A18" i="45" l="1"/>
  <c r="A18" i="8" l="1"/>
  <c r="F18" i="8" l="1"/>
  <c r="A17" i="4" l="1"/>
  <c r="A18" i="42" l="1"/>
  <c r="A15" i="9" l="1"/>
  <c r="A13" i="15" l="1"/>
  <c r="A13" i="4"/>
  <c r="F14" i="45" l="1"/>
  <c r="F18" i="45"/>
  <c r="A16" i="20"/>
  <c r="A13" i="21"/>
  <c r="T12" i="45"/>
  <c r="A14" i="45"/>
  <c r="A17" i="73" l="1"/>
  <c r="A27" i="16"/>
  <c r="A19" i="17"/>
  <c r="A19" i="22"/>
  <c r="A13" i="42" l="1"/>
  <c r="A14" i="17"/>
  <c r="A13" i="35"/>
  <c r="A20" i="20" l="1"/>
  <c r="A17" i="21"/>
  <c r="A27" i="24"/>
  <c r="A13" i="24"/>
  <c r="A13" i="19"/>
  <c r="A17" i="26"/>
  <c r="D70" i="78" l="1"/>
  <c r="D65" i="78"/>
  <c r="D46" i="78"/>
  <c r="D44" i="78"/>
  <c r="D43" i="78"/>
  <c r="I39" i="78"/>
  <c r="D34" i="78"/>
  <c r="D22" i="78"/>
  <c r="C22" i="78"/>
  <c r="C179" i="85"/>
  <c r="G178" i="85"/>
  <c r="E178" i="85"/>
  <c r="D178" i="85"/>
  <c r="C178" i="85"/>
  <c r="H177" i="85"/>
  <c r="G177" i="85"/>
  <c r="E177" i="85"/>
  <c r="D177" i="85"/>
  <c r="C177" i="85"/>
  <c r="G176" i="85"/>
  <c r="E176" i="85"/>
  <c r="D176" i="85"/>
  <c r="C176" i="85"/>
  <c r="H175" i="85"/>
  <c r="G175" i="85"/>
  <c r="F175" i="85"/>
  <c r="E175" i="85"/>
  <c r="D175" i="85"/>
  <c r="C175" i="85"/>
  <c r="D173" i="85"/>
  <c r="D172" i="85"/>
  <c r="D171" i="85"/>
  <c r="H170" i="85"/>
  <c r="F170" i="85"/>
  <c r="D170" i="85"/>
  <c r="C169" i="85"/>
  <c r="G168" i="85"/>
  <c r="E168" i="85"/>
  <c r="D168" i="85"/>
  <c r="C168" i="85"/>
  <c r="G167" i="85"/>
  <c r="E167" i="85"/>
  <c r="D167" i="85"/>
  <c r="C167" i="85"/>
  <c r="G166" i="85"/>
  <c r="E166" i="85"/>
  <c r="D166" i="85"/>
  <c r="C166" i="85"/>
  <c r="H165" i="85"/>
  <c r="G165" i="85"/>
  <c r="F165" i="85"/>
  <c r="E165" i="85"/>
  <c r="D165" i="85"/>
  <c r="C165" i="85"/>
  <c r="D163" i="85"/>
  <c r="H162" i="85"/>
  <c r="D162" i="85"/>
  <c r="D161" i="85"/>
  <c r="H160" i="85"/>
  <c r="F160" i="85"/>
  <c r="D160" i="85"/>
  <c r="C159" i="85"/>
  <c r="G158" i="85"/>
  <c r="E158" i="85"/>
  <c r="D158" i="85"/>
  <c r="C158" i="85"/>
  <c r="G157" i="85"/>
  <c r="E157" i="85"/>
  <c r="D157" i="85"/>
  <c r="C157" i="85"/>
  <c r="G156" i="85"/>
  <c r="E156" i="85"/>
  <c r="D156" i="85"/>
  <c r="C156" i="85"/>
  <c r="H155" i="85"/>
  <c r="G155" i="85"/>
  <c r="F155" i="85"/>
  <c r="E155" i="85"/>
  <c r="D155" i="85"/>
  <c r="C155" i="85"/>
  <c r="C154" i="85"/>
  <c r="G153" i="85"/>
  <c r="E153" i="85"/>
  <c r="D153" i="85"/>
  <c r="C153" i="85"/>
  <c r="G152" i="85"/>
  <c r="E152" i="85"/>
  <c r="D152" i="85"/>
  <c r="C152" i="85"/>
  <c r="G151" i="85"/>
  <c r="E151" i="85"/>
  <c r="D151" i="85"/>
  <c r="C151" i="85"/>
  <c r="H150" i="85"/>
  <c r="G150" i="85"/>
  <c r="F150" i="85"/>
  <c r="E150" i="85"/>
  <c r="D150" i="85"/>
  <c r="C150" i="85"/>
  <c r="C149" i="85"/>
  <c r="G148" i="85"/>
  <c r="E148" i="85"/>
  <c r="D148" i="85"/>
  <c r="C148" i="85"/>
  <c r="G147" i="85"/>
  <c r="E147" i="85"/>
  <c r="D147" i="85"/>
  <c r="C147" i="85"/>
  <c r="G146" i="85"/>
  <c r="E146" i="85"/>
  <c r="D146" i="85"/>
  <c r="C146" i="85"/>
  <c r="H145" i="85"/>
  <c r="G145" i="85"/>
  <c r="F145" i="85"/>
  <c r="E145" i="85"/>
  <c r="D145" i="85"/>
  <c r="C145" i="85"/>
  <c r="D143" i="85"/>
  <c r="D142" i="85"/>
  <c r="D141" i="85"/>
  <c r="H140" i="85"/>
  <c r="F140" i="85"/>
  <c r="D140" i="85"/>
  <c r="C139" i="85"/>
  <c r="G138" i="85"/>
  <c r="E138" i="85"/>
  <c r="D138" i="85"/>
  <c r="C138" i="85"/>
  <c r="G137" i="85"/>
  <c r="E137" i="85"/>
  <c r="D137" i="85"/>
  <c r="C137" i="85"/>
  <c r="G136" i="85"/>
  <c r="E136" i="85"/>
  <c r="D136" i="85"/>
  <c r="C136" i="85"/>
  <c r="H135" i="85"/>
  <c r="G135" i="85"/>
  <c r="F135" i="85"/>
  <c r="E135" i="85"/>
  <c r="D135" i="85"/>
  <c r="C135" i="85"/>
  <c r="C134" i="85"/>
  <c r="G133" i="85"/>
  <c r="E133" i="85"/>
  <c r="D133" i="85"/>
  <c r="C133" i="85"/>
  <c r="G132" i="85"/>
  <c r="E132" i="85"/>
  <c r="D132" i="85"/>
  <c r="C132" i="85"/>
  <c r="G131" i="85"/>
  <c r="E131" i="85"/>
  <c r="D131" i="85"/>
  <c r="C131" i="85"/>
  <c r="H130" i="85"/>
  <c r="G130" i="85"/>
  <c r="F130" i="85"/>
  <c r="E130" i="85"/>
  <c r="D130" i="85"/>
  <c r="C130" i="85"/>
  <c r="D128" i="85"/>
  <c r="H127" i="85"/>
  <c r="F127" i="85"/>
  <c r="D127" i="85"/>
  <c r="F126" i="85"/>
  <c r="D126" i="85"/>
  <c r="H125" i="85"/>
  <c r="F125" i="85"/>
  <c r="D125" i="85"/>
  <c r="G123" i="85"/>
  <c r="E123" i="85"/>
  <c r="D123" i="85"/>
  <c r="C123" i="85"/>
  <c r="G122" i="85"/>
  <c r="D122" i="85"/>
  <c r="G121" i="85"/>
  <c r="E121" i="85"/>
  <c r="D121" i="85"/>
  <c r="C121" i="85"/>
  <c r="H120" i="85"/>
  <c r="G120" i="85"/>
  <c r="F120" i="85"/>
  <c r="D120" i="85"/>
  <c r="D118" i="85"/>
  <c r="D117" i="85"/>
  <c r="D116" i="85"/>
  <c r="H115" i="85"/>
  <c r="F115" i="85"/>
  <c r="D115" i="85"/>
  <c r="D113" i="85"/>
  <c r="D112" i="85"/>
  <c r="D111" i="85"/>
  <c r="H110" i="85"/>
  <c r="F110" i="85"/>
  <c r="D110" i="85"/>
  <c r="D108" i="85"/>
  <c r="D107" i="85"/>
  <c r="D106" i="85"/>
  <c r="H105" i="85"/>
  <c r="F105" i="85"/>
  <c r="D105" i="85"/>
  <c r="D103" i="85"/>
  <c r="D102" i="85"/>
  <c r="D101" i="85"/>
  <c r="H100" i="85"/>
  <c r="F100" i="85"/>
  <c r="D100" i="85"/>
  <c r="C99" i="85"/>
  <c r="G98" i="85"/>
  <c r="E98" i="85"/>
  <c r="D98" i="85"/>
  <c r="C98" i="85"/>
  <c r="G97" i="85"/>
  <c r="E97" i="85"/>
  <c r="D97" i="85"/>
  <c r="C97" i="85"/>
  <c r="G96" i="85"/>
  <c r="E96" i="85"/>
  <c r="D96" i="85"/>
  <c r="C96" i="85"/>
  <c r="H95" i="85"/>
  <c r="G95" i="85"/>
  <c r="F95" i="85"/>
  <c r="E95" i="85"/>
  <c r="D95" i="85"/>
  <c r="C95" i="85"/>
  <c r="D93" i="85"/>
  <c r="H92" i="85"/>
  <c r="D92" i="85"/>
  <c r="D91" i="85"/>
  <c r="H90" i="85"/>
  <c r="F90" i="85"/>
  <c r="D90" i="85"/>
  <c r="D88" i="85"/>
  <c r="D87" i="85"/>
  <c r="D86" i="85"/>
  <c r="H85" i="85"/>
  <c r="F85" i="85"/>
  <c r="D85" i="85"/>
  <c r="D83" i="85"/>
  <c r="D82" i="85"/>
  <c r="D81" i="85"/>
  <c r="H80" i="85"/>
  <c r="F80" i="85"/>
  <c r="D80" i="85"/>
  <c r="D78" i="85"/>
  <c r="D77" i="85"/>
  <c r="D76" i="85"/>
  <c r="H75" i="85"/>
  <c r="F75" i="85"/>
  <c r="D75" i="85"/>
  <c r="D73" i="85"/>
  <c r="D72" i="85"/>
  <c r="D71" i="85"/>
  <c r="H70" i="85"/>
  <c r="F70" i="85"/>
  <c r="D70" i="85"/>
  <c r="C69" i="85"/>
  <c r="G68" i="85"/>
  <c r="E68" i="85"/>
  <c r="D68" i="85"/>
  <c r="C68" i="85"/>
  <c r="G67" i="85"/>
  <c r="E67" i="85"/>
  <c r="D67" i="85"/>
  <c r="C67" i="85"/>
  <c r="G66" i="85"/>
  <c r="E66" i="85"/>
  <c r="D66" i="85"/>
  <c r="C66" i="85"/>
  <c r="H65" i="85"/>
  <c r="G65" i="85"/>
  <c r="F65" i="85"/>
  <c r="E65" i="85"/>
  <c r="D65" i="85"/>
  <c r="C65" i="85"/>
  <c r="D63" i="85"/>
  <c r="D62" i="85"/>
  <c r="D61" i="85"/>
  <c r="H60" i="85"/>
  <c r="F60" i="85"/>
  <c r="D60" i="85"/>
  <c r="D58" i="85"/>
  <c r="D57" i="85"/>
  <c r="D56" i="85"/>
  <c r="H55" i="85"/>
  <c r="F55" i="85"/>
  <c r="D55" i="85"/>
  <c r="D53" i="85"/>
  <c r="D52" i="85"/>
  <c r="D51" i="85"/>
  <c r="H50" i="85"/>
  <c r="F50" i="85"/>
  <c r="D50" i="85"/>
  <c r="D48" i="85"/>
  <c r="D47" i="85"/>
  <c r="D46" i="85"/>
  <c r="H45" i="85"/>
  <c r="F45" i="85"/>
  <c r="D45" i="85"/>
  <c r="E43" i="85"/>
  <c r="D43" i="85"/>
  <c r="E42" i="85"/>
  <c r="D42" i="85"/>
  <c r="E41" i="85"/>
  <c r="D41" i="85"/>
  <c r="H40" i="85"/>
  <c r="F40" i="85"/>
  <c r="E40" i="85"/>
  <c r="D40" i="85"/>
  <c r="D38" i="85"/>
  <c r="D37" i="85"/>
  <c r="D36" i="85"/>
  <c r="H35" i="85"/>
  <c r="F35" i="85"/>
  <c r="D35" i="85"/>
  <c r="D33" i="85"/>
  <c r="D32" i="85"/>
  <c r="D31" i="85"/>
  <c r="H30" i="85"/>
  <c r="F30" i="85"/>
  <c r="D30" i="85"/>
  <c r="G28" i="85"/>
  <c r="E28" i="85"/>
  <c r="C28" i="85" s="1"/>
  <c r="D28" i="85"/>
  <c r="D27" i="85"/>
  <c r="G26" i="85"/>
  <c r="D26" i="85"/>
  <c r="H25" i="85"/>
  <c r="F25" i="85"/>
  <c r="D25" i="85"/>
  <c r="G23" i="85"/>
  <c r="D23" i="85"/>
  <c r="D22" i="85"/>
  <c r="G21" i="85"/>
  <c r="D21" i="85"/>
  <c r="H20" i="85"/>
  <c r="F20" i="85"/>
  <c r="D20" i="85"/>
  <c r="D18" i="85"/>
  <c r="D17" i="85"/>
  <c r="D16" i="85"/>
  <c r="H15" i="85"/>
  <c r="F15" i="85"/>
  <c r="D15" i="85"/>
  <c r="C14" i="85"/>
  <c r="G13" i="85"/>
  <c r="E13" i="85"/>
  <c r="D13" i="85"/>
  <c r="C13" i="85"/>
  <c r="G12" i="85"/>
  <c r="E12" i="85"/>
  <c r="D12" i="85"/>
  <c r="C12" i="85"/>
  <c r="G11" i="85"/>
  <c r="E11" i="85"/>
  <c r="D11" i="85"/>
  <c r="C11" i="85"/>
  <c r="H10" i="85"/>
  <c r="G10" i="85"/>
  <c r="F10" i="85"/>
  <c r="E10" i="85"/>
  <c r="D10" i="85"/>
  <c r="C10" i="85"/>
  <c r="K8" i="85"/>
  <c r="J8" i="85"/>
  <c r="I8" i="85"/>
  <c r="D8" i="85"/>
  <c r="K7" i="85"/>
  <c r="J7" i="85"/>
  <c r="I7" i="85"/>
  <c r="D7" i="85"/>
  <c r="K6" i="85"/>
  <c r="J6" i="85"/>
  <c r="I6" i="85"/>
  <c r="D6" i="85"/>
  <c r="K5" i="85"/>
  <c r="I5" i="85"/>
  <c r="H5" i="85"/>
  <c r="F5" i="85"/>
  <c r="D5" i="85"/>
  <c r="K47" i="84"/>
  <c r="K46" i="84"/>
  <c r="K45" i="84"/>
  <c r="K44" i="84"/>
  <c r="K43" i="84"/>
  <c r="K42" i="84"/>
  <c r="K41" i="84"/>
  <c r="K40" i="84"/>
  <c r="K39" i="84"/>
  <c r="K38" i="84"/>
  <c r="K37" i="84"/>
  <c r="K36" i="84"/>
  <c r="K35" i="84"/>
  <c r="K34" i="84"/>
  <c r="K33" i="84"/>
  <c r="K32" i="84"/>
  <c r="K31" i="84"/>
  <c r="K30" i="84"/>
  <c r="K29" i="84"/>
  <c r="K28" i="84"/>
  <c r="K27" i="84"/>
  <c r="K26" i="84"/>
  <c r="K25" i="84"/>
  <c r="K24" i="84"/>
  <c r="K23" i="84"/>
  <c r="K22" i="84"/>
  <c r="K21" i="84"/>
  <c r="K20" i="84"/>
  <c r="K19" i="84"/>
  <c r="A19" i="84"/>
  <c r="A18" i="84"/>
  <c r="A16" i="84"/>
  <c r="A13" i="84"/>
  <c r="A9" i="84"/>
  <c r="A8" i="84"/>
  <c r="F31" i="91"/>
  <c r="A31" i="91"/>
  <c r="A29" i="91"/>
  <c r="F27" i="91"/>
  <c r="A27" i="91"/>
  <c r="F26" i="91"/>
  <c r="A26" i="91"/>
  <c r="F22" i="91"/>
  <c r="A22" i="91"/>
  <c r="F17" i="91"/>
  <c r="A17" i="91"/>
  <c r="F16" i="91"/>
  <c r="A16" i="91"/>
  <c r="F13" i="91"/>
  <c r="A13" i="91"/>
  <c r="A11" i="91"/>
  <c r="F9" i="91"/>
  <c r="A9" i="91"/>
  <c r="F8" i="91"/>
  <c r="A8" i="91"/>
  <c r="F7" i="91"/>
  <c r="A7" i="91"/>
  <c r="F6" i="91"/>
  <c r="A6" i="91"/>
  <c r="F5" i="91"/>
  <c r="A5" i="91"/>
  <c r="D46" i="89"/>
  <c r="C46" i="89"/>
  <c r="D44" i="89"/>
  <c r="D42" i="89"/>
  <c r="C42" i="89"/>
  <c r="D41" i="89"/>
  <c r="C41" i="89"/>
  <c r="D40" i="89"/>
  <c r="D39" i="89"/>
  <c r="C39" i="89"/>
  <c r="D38" i="89"/>
  <c r="C38" i="89"/>
  <c r="F37" i="89"/>
  <c r="D36" i="89"/>
  <c r="C36" i="89"/>
  <c r="D33" i="89"/>
  <c r="C33" i="89"/>
  <c r="F32" i="89"/>
  <c r="E32" i="89"/>
  <c r="F31" i="89"/>
  <c r="E31" i="89"/>
  <c r="D31" i="89"/>
  <c r="C28" i="89"/>
  <c r="C24" i="89"/>
  <c r="D18" i="89"/>
  <c r="C18" i="89"/>
  <c r="E16" i="89"/>
  <c r="F12" i="89"/>
  <c r="E12" i="89"/>
  <c r="D12" i="89"/>
  <c r="C12" i="89"/>
  <c r="D10" i="89"/>
  <c r="D44" i="82"/>
  <c r="C44" i="82"/>
  <c r="A44" i="82"/>
  <c r="D43" i="82"/>
  <c r="C43" i="82"/>
  <c r="A43" i="82"/>
  <c r="A42" i="82"/>
  <c r="D41" i="82"/>
  <c r="C41" i="82"/>
  <c r="A41" i="82"/>
  <c r="D40" i="82"/>
  <c r="C40" i="82"/>
  <c r="A40" i="82"/>
  <c r="A39" i="82"/>
  <c r="D38" i="82"/>
  <c r="C38" i="82"/>
  <c r="A38" i="82"/>
  <c r="A37" i="82"/>
  <c r="D36" i="82"/>
  <c r="C36" i="82"/>
  <c r="A36" i="82"/>
  <c r="A35" i="82"/>
  <c r="D34" i="82"/>
  <c r="C34" i="82"/>
  <c r="A34" i="82"/>
  <c r="D33" i="82"/>
  <c r="C33" i="82"/>
  <c r="A33" i="82"/>
  <c r="A32" i="82"/>
  <c r="A31" i="82"/>
  <c r="A30" i="82"/>
  <c r="A29" i="82"/>
  <c r="A28" i="82"/>
  <c r="D27" i="82"/>
  <c r="C27" i="82"/>
  <c r="A27" i="82"/>
  <c r="A26" i="82"/>
  <c r="A25" i="82"/>
  <c r="A24" i="82"/>
  <c r="A23" i="82"/>
  <c r="A22" i="82"/>
  <c r="A21" i="82"/>
  <c r="A20" i="82"/>
  <c r="A19" i="82"/>
  <c r="A18" i="82"/>
  <c r="A17" i="82"/>
  <c r="A16" i="82"/>
  <c r="A15" i="82"/>
  <c r="A14" i="82"/>
  <c r="A13" i="82"/>
  <c r="A12" i="82"/>
  <c r="D11" i="82"/>
  <c r="C11" i="82"/>
  <c r="A11" i="82"/>
  <c r="D9" i="82"/>
  <c r="C9" i="82"/>
  <c r="R42" i="81"/>
  <c r="Q42" i="81"/>
  <c r="G118" i="85" s="1"/>
  <c r="N42" i="81"/>
  <c r="M42" i="81"/>
  <c r="G116" i="85" s="1"/>
  <c r="L42" i="81"/>
  <c r="K42" i="81"/>
  <c r="O42" i="81" s="1"/>
  <c r="G117" i="85" s="1"/>
  <c r="J42" i="81"/>
  <c r="Z42" i="81" s="1"/>
  <c r="I42" i="81"/>
  <c r="E118" i="85" s="1"/>
  <c r="F42" i="81"/>
  <c r="E42" i="81"/>
  <c r="E116" i="85" s="1"/>
  <c r="AD41" i="81"/>
  <c r="Z41" i="81"/>
  <c r="Y41" i="81"/>
  <c r="V41" i="81"/>
  <c r="U41" i="81"/>
  <c r="R41" i="81"/>
  <c r="Q41" i="81"/>
  <c r="P41" i="81"/>
  <c r="O41" i="81"/>
  <c r="N41" i="81"/>
  <c r="M41" i="81"/>
  <c r="L41" i="81"/>
  <c r="K41" i="81"/>
  <c r="J41" i="81"/>
  <c r="I41" i="81"/>
  <c r="F41" i="81"/>
  <c r="E41" i="81"/>
  <c r="R40" i="81"/>
  <c r="N40" i="81"/>
  <c r="J40" i="81"/>
  <c r="F40" i="81"/>
  <c r="R39" i="81"/>
  <c r="N39" i="81"/>
  <c r="J39" i="81"/>
  <c r="F39" i="81"/>
  <c r="R38" i="81"/>
  <c r="Q38" i="81"/>
  <c r="G103" i="85" s="1"/>
  <c r="N38" i="81"/>
  <c r="J38" i="81"/>
  <c r="Z38" i="81" s="1"/>
  <c r="I38" i="81"/>
  <c r="E103" i="85" s="1"/>
  <c r="F38" i="81"/>
  <c r="E38" i="81"/>
  <c r="E101" i="85" s="1"/>
  <c r="R37" i="81"/>
  <c r="Q37" i="81"/>
  <c r="P37" i="81"/>
  <c r="O37" i="81"/>
  <c r="N37" i="81"/>
  <c r="M37" i="81"/>
  <c r="L37" i="81"/>
  <c r="K37" i="81"/>
  <c r="J37" i="81"/>
  <c r="I37" i="81"/>
  <c r="F37" i="81"/>
  <c r="E37" i="81"/>
  <c r="R36" i="81"/>
  <c r="N36" i="81"/>
  <c r="J36" i="81"/>
  <c r="F36" i="81"/>
  <c r="R35" i="81"/>
  <c r="N35" i="81"/>
  <c r="J35" i="81"/>
  <c r="F35" i="81"/>
  <c r="R34" i="81"/>
  <c r="N34" i="81"/>
  <c r="J34" i="81"/>
  <c r="F34" i="81"/>
  <c r="R33" i="81"/>
  <c r="N33" i="81"/>
  <c r="J33" i="81"/>
  <c r="F33" i="81"/>
  <c r="AD32" i="81"/>
  <c r="AC32" i="81"/>
  <c r="AB32" i="81"/>
  <c r="AA32" i="81"/>
  <c r="Z32" i="81"/>
  <c r="Y32" i="81"/>
  <c r="X32" i="81"/>
  <c r="W32" i="81"/>
  <c r="V32" i="81"/>
  <c r="U32" i="81"/>
  <c r="T32" i="81"/>
  <c r="S32" i="81"/>
  <c r="R32" i="81"/>
  <c r="Q32" i="81"/>
  <c r="P32" i="81"/>
  <c r="O32" i="81"/>
  <c r="N32" i="81"/>
  <c r="M32" i="81"/>
  <c r="L32" i="81"/>
  <c r="K32" i="81"/>
  <c r="J32" i="81"/>
  <c r="I32" i="81"/>
  <c r="H32" i="81"/>
  <c r="G32" i="81"/>
  <c r="F32" i="81"/>
  <c r="E32" i="81"/>
  <c r="D32" i="81"/>
  <c r="C32" i="81"/>
  <c r="R31" i="81"/>
  <c r="N31" i="81"/>
  <c r="J31" i="81"/>
  <c r="F31" i="81"/>
  <c r="R30" i="81"/>
  <c r="N30" i="81"/>
  <c r="J30" i="81"/>
  <c r="F30" i="81"/>
  <c r="R29" i="81"/>
  <c r="N29" i="81"/>
  <c r="J29" i="81"/>
  <c r="F29" i="81"/>
  <c r="R28" i="81"/>
  <c r="N28" i="81"/>
  <c r="J28" i="81"/>
  <c r="F28" i="81"/>
  <c r="Z27" i="81"/>
  <c r="V27" i="81"/>
  <c r="R27" i="81"/>
  <c r="Q27" i="81"/>
  <c r="G43" i="85" s="1"/>
  <c r="C43" i="85" s="1"/>
  <c r="N27" i="81"/>
  <c r="M27" i="81"/>
  <c r="G41" i="85" s="1"/>
  <c r="J27" i="81"/>
  <c r="I27" i="81"/>
  <c r="H27" i="81"/>
  <c r="G27" i="81"/>
  <c r="F27" i="81"/>
  <c r="E27" i="81"/>
  <c r="D27" i="81"/>
  <c r="C27" i="81"/>
  <c r="R26" i="81"/>
  <c r="N26" i="81"/>
  <c r="J26" i="81"/>
  <c r="F26" i="81"/>
  <c r="D26" i="81"/>
  <c r="R25" i="81"/>
  <c r="N25" i="81"/>
  <c r="J25" i="81"/>
  <c r="F25" i="81"/>
  <c r="D25" i="81"/>
  <c r="R24" i="81"/>
  <c r="Q24" i="81"/>
  <c r="N24" i="81"/>
  <c r="M24" i="81"/>
  <c r="J24" i="81"/>
  <c r="Z24" i="81" s="1"/>
  <c r="I24" i="81"/>
  <c r="Y24" i="81" s="1"/>
  <c r="AD24" i="81" s="1"/>
  <c r="F24" i="81"/>
  <c r="V24" i="81" s="1"/>
  <c r="E24" i="81"/>
  <c r="U24" i="81" s="1"/>
  <c r="R23" i="81"/>
  <c r="Q23" i="81"/>
  <c r="N23" i="81"/>
  <c r="M23" i="81"/>
  <c r="J23" i="81"/>
  <c r="Z23" i="81" s="1"/>
  <c r="F23" i="81"/>
  <c r="V23" i="81" s="1"/>
  <c r="R22" i="81"/>
  <c r="N22" i="81"/>
  <c r="J22" i="81"/>
  <c r="F22" i="81"/>
  <c r="AD21" i="81"/>
  <c r="AC21" i="81"/>
  <c r="AB21" i="81"/>
  <c r="Z21" i="81"/>
  <c r="Y21" i="81"/>
  <c r="X21" i="81"/>
  <c r="W21" i="81"/>
  <c r="V21" i="81"/>
  <c r="U21" i="81"/>
  <c r="T21" i="81"/>
  <c r="S21" i="81"/>
  <c r="R21" i="81"/>
  <c r="Q21" i="81"/>
  <c r="P21" i="81"/>
  <c r="O21" i="81"/>
  <c r="N21" i="81"/>
  <c r="M21" i="81"/>
  <c r="L21" i="81"/>
  <c r="K21" i="81"/>
  <c r="J21" i="81"/>
  <c r="I21" i="81"/>
  <c r="H21" i="81"/>
  <c r="G21" i="81"/>
  <c r="F21" i="81"/>
  <c r="E21" i="81"/>
  <c r="D21" i="81"/>
  <c r="C21" i="81"/>
  <c r="R20" i="81"/>
  <c r="N20" i="81"/>
  <c r="J20" i="81"/>
  <c r="F20" i="81"/>
  <c r="D20" i="81"/>
  <c r="AD19" i="81"/>
  <c r="AC19" i="81"/>
  <c r="AB19" i="81"/>
  <c r="AA19" i="81"/>
  <c r="Z19" i="81"/>
  <c r="Y19" i="81"/>
  <c r="X19" i="81"/>
  <c r="W19" i="81"/>
  <c r="V19" i="81"/>
  <c r="U19" i="81"/>
  <c r="T19" i="81"/>
  <c r="S19" i="81"/>
  <c r="R19" i="81"/>
  <c r="Q19" i="81"/>
  <c r="P19" i="81"/>
  <c r="O19" i="81"/>
  <c r="N19" i="81"/>
  <c r="M19" i="81"/>
  <c r="L19" i="81"/>
  <c r="K19" i="81"/>
  <c r="J19" i="81"/>
  <c r="I19" i="81"/>
  <c r="H19" i="81"/>
  <c r="G19" i="81"/>
  <c r="F19" i="81"/>
  <c r="E19" i="81"/>
  <c r="D19" i="81"/>
  <c r="C19" i="81"/>
  <c r="AD18" i="81"/>
  <c r="AC18" i="81"/>
  <c r="AB18" i="81"/>
  <c r="AA18" i="81"/>
  <c r="Z18" i="81"/>
  <c r="Y18" i="81"/>
  <c r="X18" i="81"/>
  <c r="W18" i="81"/>
  <c r="V18" i="81"/>
  <c r="U18" i="81"/>
  <c r="T18" i="81"/>
  <c r="S18" i="81"/>
  <c r="R18" i="81"/>
  <c r="Q18" i="81"/>
  <c r="P18" i="81"/>
  <c r="O18" i="81"/>
  <c r="N18" i="81"/>
  <c r="M18" i="81"/>
  <c r="L18" i="81"/>
  <c r="K18" i="81"/>
  <c r="J18" i="81"/>
  <c r="I18" i="81"/>
  <c r="H18" i="81"/>
  <c r="G18" i="81"/>
  <c r="F18" i="81"/>
  <c r="E18" i="81"/>
  <c r="D18" i="81"/>
  <c r="C18" i="81"/>
  <c r="AD17" i="81"/>
  <c r="AC17" i="81"/>
  <c r="AB17" i="81"/>
  <c r="AA17" i="81"/>
  <c r="Z17" i="81"/>
  <c r="Y17" i="81"/>
  <c r="X17" i="81"/>
  <c r="W17" i="81"/>
  <c r="V17" i="81"/>
  <c r="U17" i="81"/>
  <c r="T17" i="81"/>
  <c r="S17" i="81"/>
  <c r="R17" i="81"/>
  <c r="Q17" i="81"/>
  <c r="P17" i="81"/>
  <c r="O17" i="81"/>
  <c r="N17" i="81"/>
  <c r="M17" i="81"/>
  <c r="L17" i="81"/>
  <c r="K17" i="81"/>
  <c r="J17" i="81"/>
  <c r="I17" i="81"/>
  <c r="H17" i="81"/>
  <c r="G17" i="81"/>
  <c r="F17" i="81"/>
  <c r="E17" i="81"/>
  <c r="D17" i="81"/>
  <c r="C17" i="81"/>
  <c r="R16" i="81"/>
  <c r="N16" i="81"/>
  <c r="J16" i="81"/>
  <c r="F16" i="81"/>
  <c r="AD15" i="81"/>
  <c r="AC15" i="81"/>
  <c r="AB15" i="81"/>
  <c r="AA15" i="81"/>
  <c r="Z15" i="81"/>
  <c r="Y15" i="81"/>
  <c r="X15" i="81"/>
  <c r="W15" i="81"/>
  <c r="V15" i="81"/>
  <c r="U15" i="81"/>
  <c r="T15" i="81"/>
  <c r="S15" i="81"/>
  <c r="R15" i="81"/>
  <c r="Q15" i="81"/>
  <c r="P15" i="81"/>
  <c r="O15" i="81"/>
  <c r="N15" i="81"/>
  <c r="M15" i="81"/>
  <c r="L15" i="81"/>
  <c r="K15" i="81"/>
  <c r="J15" i="81"/>
  <c r="I15" i="81"/>
  <c r="H15" i="81"/>
  <c r="G15" i="81"/>
  <c r="F15" i="81"/>
  <c r="E15" i="81"/>
  <c r="D15" i="81"/>
  <c r="C15" i="81"/>
  <c r="R14" i="81"/>
  <c r="N14" i="81"/>
  <c r="J14" i="81"/>
  <c r="F14" i="81"/>
  <c r="E14" i="81"/>
  <c r="E141" i="85" s="1"/>
  <c r="D14" i="81"/>
  <c r="R13" i="81"/>
  <c r="Q13" i="81"/>
  <c r="G128" i="85" s="1"/>
  <c r="N13" i="81"/>
  <c r="M13" i="81"/>
  <c r="G126" i="85" s="1"/>
  <c r="K13" i="81"/>
  <c r="J13" i="81"/>
  <c r="F13" i="81"/>
  <c r="V13" i="81" s="1"/>
  <c r="AD12" i="81"/>
  <c r="AC12" i="81"/>
  <c r="AB12" i="81"/>
  <c r="AA12" i="81"/>
  <c r="Z12" i="81"/>
  <c r="Y12" i="81"/>
  <c r="X12" i="81"/>
  <c r="W12" i="81"/>
  <c r="V12" i="81"/>
  <c r="U12" i="81"/>
  <c r="T12" i="81"/>
  <c r="S12" i="81"/>
  <c r="R12" i="81"/>
  <c r="Q12" i="81"/>
  <c r="P12" i="81"/>
  <c r="O12" i="81"/>
  <c r="N12" i="81"/>
  <c r="M12" i="81"/>
  <c r="L12" i="81"/>
  <c r="K12" i="81"/>
  <c r="J12" i="81"/>
  <c r="I12" i="81"/>
  <c r="H12" i="81"/>
  <c r="G12" i="81"/>
  <c r="F12" i="81"/>
  <c r="E12" i="81"/>
  <c r="D12" i="81"/>
  <c r="C12" i="81"/>
  <c r="AD11" i="81"/>
  <c r="AC11" i="81"/>
  <c r="AB11" i="81"/>
  <c r="AA11" i="81"/>
  <c r="Z11" i="81"/>
  <c r="Y11" i="81"/>
  <c r="X11" i="81"/>
  <c r="W11" i="81"/>
  <c r="V11" i="81"/>
  <c r="U11" i="81"/>
  <c r="T11" i="81"/>
  <c r="S11" i="81"/>
  <c r="R11" i="81"/>
  <c r="Q11" i="81"/>
  <c r="P11" i="81"/>
  <c r="O11" i="81"/>
  <c r="N11" i="81"/>
  <c r="M11" i="81"/>
  <c r="L11" i="81"/>
  <c r="K11" i="81"/>
  <c r="J11" i="81"/>
  <c r="I11" i="81"/>
  <c r="H11" i="81"/>
  <c r="G11" i="81"/>
  <c r="F11" i="81"/>
  <c r="E11" i="81"/>
  <c r="D11" i="81"/>
  <c r="C11" i="81"/>
  <c r="R10" i="81"/>
  <c r="N10" i="81"/>
  <c r="J10" i="81"/>
  <c r="F10" i="81"/>
  <c r="R9" i="81"/>
  <c r="Q9" i="81"/>
  <c r="P9" i="81"/>
  <c r="O9" i="81"/>
  <c r="N9" i="81"/>
  <c r="M9" i="81"/>
  <c r="L9" i="81"/>
  <c r="K9" i="81"/>
  <c r="J9" i="81"/>
  <c r="I9" i="81"/>
  <c r="H9" i="81"/>
  <c r="G9" i="81"/>
  <c r="F9" i="81"/>
  <c r="E9" i="81"/>
  <c r="D9" i="81"/>
  <c r="C9" i="81"/>
  <c r="R8" i="81"/>
  <c r="N8" i="81"/>
  <c r="L8" i="81"/>
  <c r="J8" i="81"/>
  <c r="F8" i="81"/>
  <c r="V8" i="81" s="1"/>
  <c r="AD7" i="81"/>
  <c r="AC7" i="81"/>
  <c r="AB7" i="81"/>
  <c r="AA7" i="81"/>
  <c r="Z7" i="81"/>
  <c r="Y7" i="81"/>
  <c r="X7" i="81"/>
  <c r="W7" i="81"/>
  <c r="V7" i="81"/>
  <c r="U7" i="81"/>
  <c r="T7" i="81"/>
  <c r="S7" i="81"/>
  <c r="R7" i="81"/>
  <c r="Q7" i="81"/>
  <c r="P7" i="81"/>
  <c r="O7" i="81"/>
  <c r="N7" i="81"/>
  <c r="M7" i="81"/>
  <c r="L7" i="81"/>
  <c r="K7" i="81"/>
  <c r="J7" i="81"/>
  <c r="I7" i="81"/>
  <c r="H7" i="81"/>
  <c r="G7" i="81"/>
  <c r="F7" i="81"/>
  <c r="E7" i="81"/>
  <c r="D7" i="81"/>
  <c r="C7" i="81"/>
  <c r="AD6" i="81"/>
  <c r="AC6" i="81"/>
  <c r="AB6" i="81"/>
  <c r="AA6" i="81"/>
  <c r="Z6" i="81"/>
  <c r="Y6" i="81"/>
  <c r="X6" i="81"/>
  <c r="W6" i="81"/>
  <c r="V6" i="81"/>
  <c r="U6" i="81"/>
  <c r="T6" i="81"/>
  <c r="S6" i="81"/>
  <c r="R6" i="81"/>
  <c r="Q6" i="81"/>
  <c r="P6" i="81"/>
  <c r="O6" i="81"/>
  <c r="N6" i="81"/>
  <c r="M6" i="81"/>
  <c r="L6" i="81"/>
  <c r="K6" i="81"/>
  <c r="J6" i="81"/>
  <c r="I6" i="81"/>
  <c r="H6" i="81"/>
  <c r="G6" i="81"/>
  <c r="F6" i="81"/>
  <c r="E6" i="81"/>
  <c r="D6" i="81"/>
  <c r="C6" i="81"/>
  <c r="AC5" i="81"/>
  <c r="Z5" i="81"/>
  <c r="Y5" i="81"/>
  <c r="W5" i="81"/>
  <c r="V5" i="81"/>
  <c r="U5" i="81"/>
  <c r="T5" i="81"/>
  <c r="S5" i="81"/>
  <c r="R5" i="81"/>
  <c r="Q5" i="81"/>
  <c r="P5" i="81"/>
  <c r="O5" i="81"/>
  <c r="N5" i="81"/>
  <c r="M5" i="81"/>
  <c r="L5" i="81"/>
  <c r="K5" i="81"/>
  <c r="J5" i="81"/>
  <c r="I5" i="81"/>
  <c r="H5" i="81"/>
  <c r="G5" i="81"/>
  <c r="F5" i="81"/>
  <c r="E5" i="81"/>
  <c r="D5" i="81"/>
  <c r="C5" i="81"/>
  <c r="O18" i="71"/>
  <c r="L18" i="71"/>
  <c r="K18" i="71"/>
  <c r="J18" i="71"/>
  <c r="H18" i="71"/>
  <c r="G18" i="71"/>
  <c r="F18" i="71"/>
  <c r="A18" i="71"/>
  <c r="O17" i="71"/>
  <c r="L17" i="71"/>
  <c r="K17" i="71"/>
  <c r="J17" i="71"/>
  <c r="H17" i="71"/>
  <c r="G17" i="71"/>
  <c r="F17" i="71"/>
  <c r="O13" i="71"/>
  <c r="L13" i="71"/>
  <c r="K13" i="71"/>
  <c r="J13" i="71"/>
  <c r="H13" i="71"/>
  <c r="G13" i="71"/>
  <c r="F13" i="71"/>
  <c r="A13" i="71"/>
  <c r="Q2" i="71"/>
  <c r="L17" i="26"/>
  <c r="K17" i="26"/>
  <c r="Q10" i="81" s="1"/>
  <c r="G163" i="85" s="1"/>
  <c r="J17" i="26"/>
  <c r="M10" i="81" s="1"/>
  <c r="G161" i="85" s="1"/>
  <c r="H17" i="26"/>
  <c r="G17" i="26"/>
  <c r="F17" i="26"/>
  <c r="F45" i="89" s="1"/>
  <c r="E45" i="89"/>
  <c r="L13" i="26"/>
  <c r="K13" i="26"/>
  <c r="I10" i="81" s="1"/>
  <c r="J13" i="26"/>
  <c r="E10" i="81" s="1"/>
  <c r="H13" i="26"/>
  <c r="G13" i="26"/>
  <c r="F13" i="26"/>
  <c r="T13" i="26" s="1"/>
  <c r="A13" i="26"/>
  <c r="D10" i="81" s="1"/>
  <c r="X3" i="26"/>
  <c r="V3" i="26"/>
  <c r="X2" i="26"/>
  <c r="V2" i="26"/>
  <c r="N18" i="87"/>
  <c r="L18" i="87"/>
  <c r="K18" i="87"/>
  <c r="J18" i="87"/>
  <c r="H18" i="87"/>
  <c r="G18" i="87"/>
  <c r="F18" i="87"/>
  <c r="A18" i="87"/>
  <c r="N17" i="87"/>
  <c r="L17" i="87"/>
  <c r="K17" i="87"/>
  <c r="J17" i="87"/>
  <c r="H17" i="87"/>
  <c r="G17" i="87"/>
  <c r="F17" i="87"/>
  <c r="N13" i="87"/>
  <c r="L13" i="87"/>
  <c r="K13" i="87"/>
  <c r="J13" i="87"/>
  <c r="H13" i="87"/>
  <c r="G13" i="87"/>
  <c r="F13" i="87"/>
  <c r="A13" i="87"/>
  <c r="O2" i="87"/>
  <c r="L17" i="36"/>
  <c r="K17" i="36"/>
  <c r="Q8" i="81" s="1"/>
  <c r="J17" i="36"/>
  <c r="M8" i="81" s="1"/>
  <c r="H17" i="36"/>
  <c r="H18" i="36" s="1"/>
  <c r="G17" i="36"/>
  <c r="F17" i="36"/>
  <c r="Q17" i="36" s="1"/>
  <c r="K8" i="81" s="1"/>
  <c r="L13" i="36"/>
  <c r="L18" i="36" s="1"/>
  <c r="K13" i="36"/>
  <c r="I8" i="81" s="1"/>
  <c r="J13" i="36"/>
  <c r="J18" i="36" s="1"/>
  <c r="H13" i="36"/>
  <c r="G13" i="36"/>
  <c r="F13" i="36"/>
  <c r="D43" i="89" s="1"/>
  <c r="A13" i="36"/>
  <c r="C43" i="89" s="1"/>
  <c r="S3" i="36"/>
  <c r="S2" i="36"/>
  <c r="O21" i="69"/>
  <c r="L21" i="69"/>
  <c r="K21" i="69"/>
  <c r="J21" i="69"/>
  <c r="H21" i="69"/>
  <c r="G21" i="69"/>
  <c r="F21" i="69"/>
  <c r="A21" i="69"/>
  <c r="O20" i="69"/>
  <c r="L20" i="69"/>
  <c r="K20" i="69"/>
  <c r="J20" i="69"/>
  <c r="H20" i="69"/>
  <c r="G20" i="69"/>
  <c r="F20" i="69"/>
  <c r="O16" i="69"/>
  <c r="L16" i="69"/>
  <c r="K16" i="69"/>
  <c r="J16" i="69"/>
  <c r="H16" i="69"/>
  <c r="G16" i="69"/>
  <c r="F16" i="69"/>
  <c r="A16" i="69"/>
  <c r="Q2" i="69"/>
  <c r="O19" i="48"/>
  <c r="L19" i="48"/>
  <c r="K19" i="48"/>
  <c r="J19" i="48"/>
  <c r="H19" i="48"/>
  <c r="G19" i="48"/>
  <c r="F19" i="48"/>
  <c r="A19" i="48"/>
  <c r="O18" i="48"/>
  <c r="L18" i="48"/>
  <c r="K18" i="48"/>
  <c r="J18" i="48"/>
  <c r="H18" i="48"/>
  <c r="G18" i="48"/>
  <c r="F18" i="48"/>
  <c r="A18" i="48"/>
  <c r="O14" i="48"/>
  <c r="L14" i="48"/>
  <c r="K14" i="48"/>
  <c r="J14" i="48"/>
  <c r="H14" i="48"/>
  <c r="G14" i="48"/>
  <c r="F14" i="48"/>
  <c r="A14" i="48"/>
  <c r="Q2" i="48"/>
  <c r="N18" i="70"/>
  <c r="L18" i="70"/>
  <c r="K18" i="70"/>
  <c r="J18" i="70"/>
  <c r="H18" i="70"/>
  <c r="G18" i="70"/>
  <c r="F18" i="70"/>
  <c r="A18" i="70"/>
  <c r="N17" i="70"/>
  <c r="L17" i="70"/>
  <c r="K17" i="70"/>
  <c r="J17" i="70"/>
  <c r="H17" i="70"/>
  <c r="G17" i="70"/>
  <c r="F17" i="70"/>
  <c r="A17" i="70"/>
  <c r="N13" i="70"/>
  <c r="L13" i="70"/>
  <c r="K13" i="70"/>
  <c r="J13" i="70"/>
  <c r="H13" i="70"/>
  <c r="G13" i="70"/>
  <c r="F13" i="70"/>
  <c r="A13" i="70"/>
  <c r="O2" i="70"/>
  <c r="P18" i="44"/>
  <c r="L18" i="44"/>
  <c r="K18" i="44"/>
  <c r="J18" i="44"/>
  <c r="H18" i="44"/>
  <c r="G18" i="44"/>
  <c r="F18" i="44"/>
  <c r="A18" i="44"/>
  <c r="P17" i="44"/>
  <c r="L17" i="44"/>
  <c r="K17" i="44"/>
  <c r="J17" i="44"/>
  <c r="H17" i="44"/>
  <c r="G17" i="44"/>
  <c r="F17" i="44"/>
  <c r="P13" i="44"/>
  <c r="L13" i="44"/>
  <c r="K13" i="44"/>
  <c r="J13" i="44"/>
  <c r="H13" i="44"/>
  <c r="G13" i="44"/>
  <c r="F13" i="44"/>
  <c r="A13" i="44"/>
  <c r="R2" i="44"/>
  <c r="O18" i="62"/>
  <c r="L18" i="62"/>
  <c r="K18" i="62"/>
  <c r="J18" i="62"/>
  <c r="H18" i="62"/>
  <c r="G18" i="62"/>
  <c r="F18" i="62"/>
  <c r="A18" i="62"/>
  <c r="O17" i="62"/>
  <c r="L17" i="62"/>
  <c r="K17" i="62"/>
  <c r="J17" i="62"/>
  <c r="H17" i="62"/>
  <c r="G17" i="62"/>
  <c r="F17" i="62"/>
  <c r="O13" i="62"/>
  <c r="L13" i="62"/>
  <c r="K13" i="62"/>
  <c r="J13" i="62"/>
  <c r="H13" i="62"/>
  <c r="G13" i="62"/>
  <c r="F13" i="62"/>
  <c r="A13" i="62"/>
  <c r="Q2" i="62"/>
  <c r="L17" i="73"/>
  <c r="K17" i="73"/>
  <c r="Q16" i="81" s="1"/>
  <c r="G93" i="85" s="1"/>
  <c r="J17" i="73"/>
  <c r="M16" i="81" s="1"/>
  <c r="G91" i="85" s="1"/>
  <c r="H17" i="73"/>
  <c r="G17" i="73"/>
  <c r="F17" i="73"/>
  <c r="E37" i="89"/>
  <c r="L13" i="73"/>
  <c r="K13" i="73"/>
  <c r="I16" i="81" s="1"/>
  <c r="J13" i="73"/>
  <c r="E16" i="81" s="1"/>
  <c r="H13" i="73"/>
  <c r="G13" i="73"/>
  <c r="F13" i="73"/>
  <c r="A13" i="73"/>
  <c r="D16" i="81" s="1"/>
  <c r="V3" i="73"/>
  <c r="T3" i="73"/>
  <c r="T2" i="73"/>
  <c r="O19" i="83"/>
  <c r="L19" i="83"/>
  <c r="K19" i="83"/>
  <c r="J19" i="83"/>
  <c r="H19" i="83"/>
  <c r="G19" i="83"/>
  <c r="F19" i="83"/>
  <c r="A19" i="83"/>
  <c r="O18" i="83"/>
  <c r="L18" i="83"/>
  <c r="K18" i="83"/>
  <c r="J18" i="83"/>
  <c r="H18" i="83"/>
  <c r="G18" i="83"/>
  <c r="F18" i="83"/>
  <c r="O14" i="83"/>
  <c r="L14" i="83"/>
  <c r="K14" i="83"/>
  <c r="J14" i="83"/>
  <c r="H14" i="83"/>
  <c r="G14" i="83"/>
  <c r="F14" i="83"/>
  <c r="A14" i="83"/>
  <c r="Q2" i="83"/>
  <c r="L17" i="47"/>
  <c r="K17" i="47"/>
  <c r="Q14" i="81" s="1"/>
  <c r="G143" i="85" s="1"/>
  <c r="J17" i="47"/>
  <c r="M14" i="81" s="1"/>
  <c r="G141" i="85" s="1"/>
  <c r="H17" i="47"/>
  <c r="G17" i="47"/>
  <c r="F17" i="47"/>
  <c r="F35" i="89" s="1"/>
  <c r="A17" i="47"/>
  <c r="L14" i="81" s="1"/>
  <c r="L13" i="47"/>
  <c r="K13" i="47"/>
  <c r="I14" i="81" s="1"/>
  <c r="E143" i="85" s="1"/>
  <c r="J13" i="47"/>
  <c r="H13" i="47"/>
  <c r="G13" i="47"/>
  <c r="F13" i="47"/>
  <c r="D35" i="89" s="1"/>
  <c r="A13" i="47"/>
  <c r="C35" i="89" s="1"/>
  <c r="W3" i="47"/>
  <c r="W2" i="47"/>
  <c r="U2" i="47"/>
  <c r="H18" i="45"/>
  <c r="G18" i="45"/>
  <c r="E34" i="89"/>
  <c r="L14" i="45"/>
  <c r="L17" i="45" s="1"/>
  <c r="K14" i="45"/>
  <c r="I13" i="81" s="1"/>
  <c r="J14" i="45"/>
  <c r="E13" i="81" s="1"/>
  <c r="H14" i="45"/>
  <c r="G14" i="45"/>
  <c r="D34" i="89"/>
  <c r="Y4" i="45"/>
  <c r="W4" i="45"/>
  <c r="Y3" i="45"/>
  <c r="W3" i="45"/>
  <c r="Y2" i="45"/>
  <c r="W2" i="45"/>
  <c r="P19" i="67"/>
  <c r="L19" i="67"/>
  <c r="K19" i="67"/>
  <c r="J19" i="67"/>
  <c r="H19" i="67"/>
  <c r="G19" i="67"/>
  <c r="F19" i="67"/>
  <c r="A19" i="67"/>
  <c r="P18" i="67"/>
  <c r="L18" i="67"/>
  <c r="K18" i="67"/>
  <c r="J18" i="67"/>
  <c r="H18" i="67"/>
  <c r="G18" i="67"/>
  <c r="F18" i="67"/>
  <c r="A18" i="67"/>
  <c r="P14" i="67"/>
  <c r="L14" i="67"/>
  <c r="K14" i="67"/>
  <c r="J14" i="67"/>
  <c r="H14" i="67"/>
  <c r="G14" i="67"/>
  <c r="F14" i="67"/>
  <c r="A14" i="67"/>
  <c r="R3" i="67"/>
  <c r="R2" i="67"/>
  <c r="L19" i="7"/>
  <c r="K19" i="7"/>
  <c r="J19" i="7"/>
  <c r="H19" i="7"/>
  <c r="G19" i="7"/>
  <c r="R18" i="7"/>
  <c r="L18" i="7"/>
  <c r="K18" i="7"/>
  <c r="J18" i="7"/>
  <c r="H18" i="7"/>
  <c r="G18" i="7"/>
  <c r="F18" i="7"/>
  <c r="A18" i="7"/>
  <c r="L14" i="7"/>
  <c r="K14" i="7"/>
  <c r="J14" i="7"/>
  <c r="H14" i="7"/>
  <c r="G14" i="7"/>
  <c r="F14" i="7"/>
  <c r="R14" i="7" s="1"/>
  <c r="A14" i="7"/>
  <c r="C32" i="89" s="1"/>
  <c r="V3" i="7"/>
  <c r="T3" i="7"/>
  <c r="T2" i="7"/>
  <c r="L19" i="43"/>
  <c r="K19" i="43"/>
  <c r="J19" i="43"/>
  <c r="P18" i="43"/>
  <c r="L18" i="43"/>
  <c r="K18" i="43"/>
  <c r="J18" i="43"/>
  <c r="H18" i="43"/>
  <c r="G18" i="43"/>
  <c r="F18" i="43"/>
  <c r="A18" i="43"/>
  <c r="L14" i="43"/>
  <c r="K14" i="43"/>
  <c r="J14" i="43"/>
  <c r="H14" i="43"/>
  <c r="H19" i="43" s="1"/>
  <c r="G14" i="43"/>
  <c r="G19" i="43" s="1"/>
  <c r="F14" i="43"/>
  <c r="P14" i="43" s="1"/>
  <c r="A14" i="43"/>
  <c r="D41" i="81" s="1"/>
  <c r="T3" i="43"/>
  <c r="R3" i="43"/>
  <c r="R2" i="43"/>
  <c r="L18" i="42"/>
  <c r="K18" i="42"/>
  <c r="Q40" i="81" s="1"/>
  <c r="G113" i="85" s="1"/>
  <c r="J18" i="42"/>
  <c r="M40" i="81" s="1"/>
  <c r="G111" i="85" s="1"/>
  <c r="H18" i="42"/>
  <c r="G18" i="42"/>
  <c r="F18" i="42"/>
  <c r="F30" i="89" s="1"/>
  <c r="E30" i="89"/>
  <c r="L13" i="42"/>
  <c r="K13" i="42"/>
  <c r="J13" i="42"/>
  <c r="E40" i="81" s="1"/>
  <c r="H13" i="42"/>
  <c r="G13" i="42"/>
  <c r="F13" i="42"/>
  <c r="C30" i="89"/>
  <c r="W3" i="42"/>
  <c r="U3" i="42"/>
  <c r="U2" i="42"/>
  <c r="L18" i="8"/>
  <c r="K18" i="8"/>
  <c r="Q39" i="81" s="1"/>
  <c r="G108" i="85" s="1"/>
  <c r="J18" i="8"/>
  <c r="M39" i="81" s="1"/>
  <c r="G106" i="85" s="1"/>
  <c r="H18" i="8"/>
  <c r="G18" i="8"/>
  <c r="F29" i="89"/>
  <c r="L39" i="81"/>
  <c r="L13" i="8"/>
  <c r="K13" i="8"/>
  <c r="I39" i="81" s="1"/>
  <c r="J13" i="8"/>
  <c r="H13" i="8"/>
  <c r="G13" i="8"/>
  <c r="F13" i="8"/>
  <c r="A13" i="8"/>
  <c r="C29" i="89" s="1"/>
  <c r="W3" i="8"/>
  <c r="U3" i="8"/>
  <c r="U2" i="8"/>
  <c r="K19" i="11"/>
  <c r="L18" i="11"/>
  <c r="K18" i="11"/>
  <c r="J18" i="11"/>
  <c r="M38" i="81" s="1"/>
  <c r="G101" i="85" s="1"/>
  <c r="H18" i="11"/>
  <c r="G18" i="11"/>
  <c r="F18" i="11"/>
  <c r="F28" i="89" s="1"/>
  <c r="A18" i="11"/>
  <c r="L38" i="81" s="1"/>
  <c r="L13" i="11"/>
  <c r="K13" i="11"/>
  <c r="J13" i="11"/>
  <c r="H13" i="11"/>
  <c r="H19" i="11" s="1"/>
  <c r="G13" i="11"/>
  <c r="F13" i="11"/>
  <c r="A13" i="11"/>
  <c r="W3" i="11"/>
  <c r="U3" i="11"/>
  <c r="U2" i="11"/>
  <c r="L18" i="88"/>
  <c r="K18" i="88"/>
  <c r="J18" i="88"/>
  <c r="H18" i="88"/>
  <c r="G18" i="88"/>
  <c r="F18" i="88"/>
  <c r="P17" i="88"/>
  <c r="L17" i="88"/>
  <c r="K17" i="88"/>
  <c r="J17" i="88"/>
  <c r="H17" i="88"/>
  <c r="G17" i="88"/>
  <c r="F17" i="88"/>
  <c r="L13" i="88"/>
  <c r="K13" i="88"/>
  <c r="J13" i="88"/>
  <c r="H13" i="88"/>
  <c r="G13" i="88"/>
  <c r="F13" i="88"/>
  <c r="P13" i="88" s="1"/>
  <c r="A13" i="88"/>
  <c r="A18" i="88" s="1"/>
  <c r="T3" i="88"/>
  <c r="L17" i="15"/>
  <c r="K17" i="15"/>
  <c r="Q36" i="81" s="1"/>
  <c r="G88" i="85" s="1"/>
  <c r="J17" i="15"/>
  <c r="M36" i="81" s="1"/>
  <c r="G86" i="85" s="1"/>
  <c r="H17" i="15"/>
  <c r="G17" i="15"/>
  <c r="F17" i="15"/>
  <c r="F26" i="89" s="1"/>
  <c r="A17" i="15"/>
  <c r="L36" i="81" s="1"/>
  <c r="L13" i="15"/>
  <c r="L18" i="15" s="1"/>
  <c r="K13" i="15"/>
  <c r="J13" i="15"/>
  <c r="E36" i="81" s="1"/>
  <c r="H13" i="15"/>
  <c r="G13" i="15"/>
  <c r="G18" i="15" s="1"/>
  <c r="F13" i="15"/>
  <c r="D36" i="81"/>
  <c r="X3" i="15"/>
  <c r="V3" i="15"/>
  <c r="X2" i="15"/>
  <c r="V2" i="15"/>
  <c r="L27" i="16"/>
  <c r="K27" i="16"/>
  <c r="Q35" i="81" s="1"/>
  <c r="G83" i="85" s="1"/>
  <c r="J27" i="16"/>
  <c r="M35" i="81" s="1"/>
  <c r="G81" i="85" s="1"/>
  <c r="H27" i="16"/>
  <c r="G27" i="16"/>
  <c r="F27" i="16"/>
  <c r="E25" i="89"/>
  <c r="L22" i="16"/>
  <c r="K22" i="16"/>
  <c r="I35" i="81" s="1"/>
  <c r="E83" i="85" s="1"/>
  <c r="J22" i="16"/>
  <c r="H22" i="16"/>
  <c r="G22" i="16"/>
  <c r="F22" i="16"/>
  <c r="A22" i="16"/>
  <c r="D35" i="81" s="1"/>
  <c r="W3" i="16"/>
  <c r="L19" i="17"/>
  <c r="K19" i="17"/>
  <c r="Q34" i="81" s="1"/>
  <c r="G78" i="85" s="1"/>
  <c r="J19" i="17"/>
  <c r="M34" i="81" s="1"/>
  <c r="G76" i="85" s="1"/>
  <c r="H19" i="17"/>
  <c r="G19" i="17"/>
  <c r="F19" i="17"/>
  <c r="F24" i="89" s="1"/>
  <c r="E24" i="89"/>
  <c r="L14" i="17"/>
  <c r="L20" i="17" s="1"/>
  <c r="K14" i="17"/>
  <c r="I34" i="81" s="1"/>
  <c r="J14" i="17"/>
  <c r="E34" i="81" s="1"/>
  <c r="H14" i="17"/>
  <c r="G14" i="17"/>
  <c r="F14" i="17"/>
  <c r="D34" i="81"/>
  <c r="W3" i="17"/>
  <c r="U3" i="17"/>
  <c r="U2" i="17"/>
  <c r="L43" i="35"/>
  <c r="K43" i="35"/>
  <c r="Q33" i="81" s="1"/>
  <c r="G73" i="85" s="1"/>
  <c r="J43" i="35"/>
  <c r="M33" i="81" s="1"/>
  <c r="G71" i="85" s="1"/>
  <c r="L39" i="35"/>
  <c r="K39" i="35"/>
  <c r="J39" i="35"/>
  <c r="H28" i="35"/>
  <c r="G28" i="35"/>
  <c r="F28" i="35"/>
  <c r="A28" i="35"/>
  <c r="L33" i="81" s="1"/>
  <c r="H13" i="35"/>
  <c r="H29" i="35" s="1"/>
  <c r="G13" i="35"/>
  <c r="F13" i="35"/>
  <c r="F29" i="35" s="1"/>
  <c r="A29" i="35"/>
  <c r="V4" i="35"/>
  <c r="V3" i="35"/>
  <c r="V2" i="35"/>
  <c r="M16" i="77"/>
  <c r="L16" i="77"/>
  <c r="K16" i="77"/>
  <c r="J16" i="77"/>
  <c r="H16" i="77"/>
  <c r="G16" i="77"/>
  <c r="F16" i="77"/>
  <c r="A16" i="77"/>
  <c r="M15" i="77"/>
  <c r="L15" i="77"/>
  <c r="K15" i="77"/>
  <c r="J15" i="77"/>
  <c r="H15" i="77"/>
  <c r="G15" i="77"/>
  <c r="F15" i="77"/>
  <c r="A15" i="77"/>
  <c r="M12" i="77"/>
  <c r="L12" i="77"/>
  <c r="K12" i="77"/>
  <c r="J12" i="77"/>
  <c r="H12" i="77"/>
  <c r="G12" i="77"/>
  <c r="F12" i="77"/>
  <c r="A12" i="77"/>
  <c r="L17" i="18"/>
  <c r="K17" i="18"/>
  <c r="Q31" i="81" s="1"/>
  <c r="G63" i="85" s="1"/>
  <c r="J17" i="18"/>
  <c r="M31" i="81" s="1"/>
  <c r="G61" i="85" s="1"/>
  <c r="G17" i="18"/>
  <c r="F17" i="18"/>
  <c r="F22" i="89" s="1"/>
  <c r="A17" i="18"/>
  <c r="E22" i="89" s="1"/>
  <c r="L13" i="18"/>
  <c r="K13" i="18"/>
  <c r="I31" i="81" s="1"/>
  <c r="E63" i="85" s="1"/>
  <c r="J13" i="18"/>
  <c r="E31" i="81" s="1"/>
  <c r="G13" i="18"/>
  <c r="F13" i="18"/>
  <c r="D22" i="89" s="1"/>
  <c r="A13" i="18"/>
  <c r="D31" i="81" s="1"/>
  <c r="W3" i="18"/>
  <c r="U3" i="18"/>
  <c r="U2" i="18"/>
  <c r="L20" i="20"/>
  <c r="K20" i="20"/>
  <c r="Q30" i="81" s="1"/>
  <c r="G58" i="85" s="1"/>
  <c r="J20" i="20"/>
  <c r="M30" i="81" s="1"/>
  <c r="G56" i="85" s="1"/>
  <c r="H20" i="20"/>
  <c r="G20" i="20"/>
  <c r="F20" i="20"/>
  <c r="F21" i="89" s="1"/>
  <c r="L30" i="81"/>
  <c r="L16" i="20"/>
  <c r="K16" i="20"/>
  <c r="I30" i="81" s="1"/>
  <c r="J16" i="20"/>
  <c r="E30" i="81" s="1"/>
  <c r="H16" i="20"/>
  <c r="G16" i="20"/>
  <c r="F16" i="20"/>
  <c r="C21" i="89"/>
  <c r="W3" i="20"/>
  <c r="U3" i="20"/>
  <c r="W2" i="20"/>
  <c r="U2" i="20"/>
  <c r="L17" i="21"/>
  <c r="K17" i="21"/>
  <c r="Q29" i="81" s="1"/>
  <c r="G53" i="85" s="1"/>
  <c r="J17" i="21"/>
  <c r="M29" i="81" s="1"/>
  <c r="G51" i="85" s="1"/>
  <c r="H17" i="21"/>
  <c r="G17" i="21"/>
  <c r="F17" i="21"/>
  <c r="F20" i="89" s="1"/>
  <c r="E20" i="89"/>
  <c r="L13" i="21"/>
  <c r="K13" i="21"/>
  <c r="J13" i="21"/>
  <c r="E29" i="81" s="1"/>
  <c r="H13" i="21"/>
  <c r="G13" i="21"/>
  <c r="F13" i="21"/>
  <c r="D29" i="81"/>
  <c r="U3" i="21"/>
  <c r="S3" i="21"/>
  <c r="S2" i="21"/>
  <c r="L19" i="22"/>
  <c r="K19" i="22"/>
  <c r="Q28" i="81" s="1"/>
  <c r="G48" i="85" s="1"/>
  <c r="J19" i="22"/>
  <c r="M28" i="81" s="1"/>
  <c r="G46" i="85" s="1"/>
  <c r="H19" i="22"/>
  <c r="G19" i="22"/>
  <c r="F19" i="22"/>
  <c r="F19" i="89" s="1"/>
  <c r="E19" i="89"/>
  <c r="L15" i="22"/>
  <c r="K15" i="22"/>
  <c r="K20" i="22" s="1"/>
  <c r="J15" i="22"/>
  <c r="H15" i="22"/>
  <c r="G15" i="22"/>
  <c r="F15" i="22"/>
  <c r="F20" i="22" s="1"/>
  <c r="A15" i="22"/>
  <c r="X3" i="22"/>
  <c r="V2" i="22"/>
  <c r="P19" i="23"/>
  <c r="K27" i="81" s="1"/>
  <c r="L19" i="23"/>
  <c r="L20" i="23" s="1"/>
  <c r="K19" i="23"/>
  <c r="K20" i="23" s="1"/>
  <c r="J19" i="23"/>
  <c r="J20" i="23" s="1"/>
  <c r="H19" i="23"/>
  <c r="H20" i="23" s="1"/>
  <c r="G19" i="23"/>
  <c r="G20" i="23" s="1"/>
  <c r="F19" i="23"/>
  <c r="F18" i="89" s="1"/>
  <c r="A19" i="23"/>
  <c r="L27" i="81" s="1"/>
  <c r="P15" i="23"/>
  <c r="L15" i="23"/>
  <c r="K15" i="23"/>
  <c r="J15" i="23"/>
  <c r="H15" i="23"/>
  <c r="G15" i="23"/>
  <c r="F15" i="23"/>
  <c r="A15" i="23"/>
  <c r="T3" i="23"/>
  <c r="R3" i="23"/>
  <c r="L27" i="24"/>
  <c r="K27" i="24"/>
  <c r="Q26" i="81" s="1"/>
  <c r="G38" i="85" s="1"/>
  <c r="J27" i="24"/>
  <c r="M26" i="81" s="1"/>
  <c r="G36" i="85" s="1"/>
  <c r="H27" i="24"/>
  <c r="G27" i="24"/>
  <c r="F27" i="24"/>
  <c r="F17" i="89" s="1"/>
  <c r="E17" i="89"/>
  <c r="L13" i="24"/>
  <c r="L28" i="24" s="1"/>
  <c r="K13" i="24"/>
  <c r="K28" i="24" s="1"/>
  <c r="J13" i="24"/>
  <c r="E26" i="81" s="1"/>
  <c r="H13" i="24"/>
  <c r="G13" i="24"/>
  <c r="G28" i="24" s="1"/>
  <c r="F13" i="24"/>
  <c r="D17" i="89" s="1"/>
  <c r="C17" i="89"/>
  <c r="X3" i="24"/>
  <c r="V3" i="24"/>
  <c r="X2" i="24"/>
  <c r="V2" i="24"/>
  <c r="L17" i="4"/>
  <c r="K17" i="4"/>
  <c r="Q25" i="81" s="1"/>
  <c r="G33" i="85" s="1"/>
  <c r="J17" i="4"/>
  <c r="M25" i="81" s="1"/>
  <c r="G31" i="85" s="1"/>
  <c r="H17" i="4"/>
  <c r="G17" i="4"/>
  <c r="F17" i="4"/>
  <c r="F16" i="89" s="1"/>
  <c r="L25" i="81"/>
  <c r="L13" i="4"/>
  <c r="K13" i="4"/>
  <c r="J13" i="4"/>
  <c r="H13" i="4"/>
  <c r="G13" i="4"/>
  <c r="F13" i="4"/>
  <c r="D16" i="89" s="1"/>
  <c r="A18" i="4"/>
  <c r="W3" i="4"/>
  <c r="U3" i="4"/>
  <c r="U2" i="4"/>
  <c r="L20" i="25"/>
  <c r="K20" i="25"/>
  <c r="J20" i="25"/>
  <c r="A20" i="25"/>
  <c r="L19" i="25"/>
  <c r="K19" i="25"/>
  <c r="H19" i="25"/>
  <c r="H20" i="25" s="1"/>
  <c r="G19" i="25"/>
  <c r="F19" i="25"/>
  <c r="P19" i="25" s="1"/>
  <c r="K24" i="81" s="1"/>
  <c r="O24" i="81" s="1"/>
  <c r="G27" i="85" s="1"/>
  <c r="G25" i="85" s="1"/>
  <c r="A19" i="25"/>
  <c r="L24" i="81" s="1"/>
  <c r="P24" i="81" s="1"/>
  <c r="L15" i="25"/>
  <c r="K15" i="25"/>
  <c r="J15" i="25"/>
  <c r="H15" i="25"/>
  <c r="G15" i="25"/>
  <c r="G20" i="25" s="1"/>
  <c r="F15" i="25"/>
  <c r="D15" i="89" s="1"/>
  <c r="A15" i="25"/>
  <c r="C15" i="89" s="1"/>
  <c r="T3" i="25"/>
  <c r="R2" i="25"/>
  <c r="H22" i="14"/>
  <c r="L21" i="14"/>
  <c r="K21" i="14"/>
  <c r="J21" i="14"/>
  <c r="H21" i="14"/>
  <c r="G21" i="14"/>
  <c r="F21" i="14"/>
  <c r="P21" i="14" s="1"/>
  <c r="K23" i="81" s="1"/>
  <c r="O23" i="81" s="1"/>
  <c r="G22" i="85" s="1"/>
  <c r="G20" i="85" s="1"/>
  <c r="A21" i="14"/>
  <c r="E14" i="89" s="1"/>
  <c r="L15" i="14"/>
  <c r="L22" i="14" s="1"/>
  <c r="K15" i="14"/>
  <c r="I23" i="81" s="1"/>
  <c r="J15" i="14"/>
  <c r="J22" i="14" s="1"/>
  <c r="H15" i="14"/>
  <c r="G15" i="14"/>
  <c r="G22" i="14" s="1"/>
  <c r="F15" i="14"/>
  <c r="P15" i="14" s="1"/>
  <c r="A15" i="14"/>
  <c r="C14" i="89" s="1"/>
  <c r="T3" i="14"/>
  <c r="R2" i="14"/>
  <c r="L20" i="9"/>
  <c r="K20" i="9"/>
  <c r="Q22" i="81" s="1"/>
  <c r="G18" i="85" s="1"/>
  <c r="J20" i="9"/>
  <c r="M22" i="81" s="1"/>
  <c r="G16" i="85" s="1"/>
  <c r="H20" i="9"/>
  <c r="G20" i="9"/>
  <c r="F20" i="9"/>
  <c r="A20" i="9"/>
  <c r="E13" i="89" s="1"/>
  <c r="L15" i="9"/>
  <c r="K15" i="9"/>
  <c r="K21" i="9" s="1"/>
  <c r="J15" i="9"/>
  <c r="E22" i="81" s="1"/>
  <c r="H15" i="9"/>
  <c r="G15" i="9"/>
  <c r="F15" i="9"/>
  <c r="D13" i="89" s="1"/>
  <c r="U3" i="9"/>
  <c r="S2" i="9"/>
  <c r="P18" i="5"/>
  <c r="L18" i="5"/>
  <c r="K18" i="5"/>
  <c r="J18" i="5"/>
  <c r="H18" i="5"/>
  <c r="G18" i="5"/>
  <c r="F18" i="5"/>
  <c r="A18" i="5"/>
  <c r="P17" i="5"/>
  <c r="L17" i="5"/>
  <c r="K17" i="5"/>
  <c r="J17" i="5"/>
  <c r="H17" i="5"/>
  <c r="G17" i="5"/>
  <c r="F17" i="5"/>
  <c r="A17" i="5"/>
  <c r="P13" i="5"/>
  <c r="L13" i="5"/>
  <c r="K13" i="5"/>
  <c r="J13" i="5"/>
  <c r="H13" i="5"/>
  <c r="G13" i="5"/>
  <c r="F13" i="5"/>
  <c r="A13" i="5"/>
  <c r="T3" i="5"/>
  <c r="R2" i="5"/>
  <c r="H18" i="19"/>
  <c r="G18" i="19"/>
  <c r="F18" i="19"/>
  <c r="A18" i="19"/>
  <c r="A19" i="19" s="1"/>
  <c r="L18" i="19"/>
  <c r="K18" i="19"/>
  <c r="Q20" i="81" s="1"/>
  <c r="J18" i="19"/>
  <c r="M20" i="81" s="1"/>
  <c r="L13" i="19"/>
  <c r="K13" i="19"/>
  <c r="I20" i="81" s="1"/>
  <c r="E8" i="85" s="1"/>
  <c r="J13" i="19"/>
  <c r="E20" i="81" s="1"/>
  <c r="E6" i="85" s="1"/>
  <c r="H13" i="19"/>
  <c r="G13" i="19"/>
  <c r="F13" i="19"/>
  <c r="D11" i="89" s="1"/>
  <c r="U3" i="19"/>
  <c r="S3" i="19"/>
  <c r="S2" i="19"/>
  <c r="M22" i="80"/>
  <c r="L22" i="80"/>
  <c r="K22" i="80"/>
  <c r="J22" i="80"/>
  <c r="H22" i="80"/>
  <c r="G22" i="80"/>
  <c r="F22" i="80"/>
  <c r="A22" i="80"/>
  <c r="M21" i="80"/>
  <c r="L21" i="80"/>
  <c r="K21" i="80"/>
  <c r="J21" i="80"/>
  <c r="H21" i="80"/>
  <c r="G21" i="80"/>
  <c r="F21" i="80"/>
  <c r="A21" i="80"/>
  <c r="M16" i="80"/>
  <c r="L16" i="80"/>
  <c r="K16" i="80"/>
  <c r="J16" i="80"/>
  <c r="H16" i="80"/>
  <c r="G16" i="80"/>
  <c r="F16" i="80"/>
  <c r="A16" i="80"/>
  <c r="AC41" i="94"/>
  <c r="AB41" i="94"/>
  <c r="X41" i="94"/>
  <c r="W41" i="94"/>
  <c r="S41" i="94"/>
  <c r="R41" i="94"/>
  <c r="N41" i="94"/>
  <c r="M41" i="94"/>
  <c r="I41" i="94"/>
  <c r="H41" i="94"/>
  <c r="D41" i="94"/>
  <c r="AC40" i="94"/>
  <c r="AB40" i="94"/>
  <c r="X40" i="94"/>
  <c r="W40" i="94"/>
  <c r="S40" i="94"/>
  <c r="R40" i="94"/>
  <c r="N40" i="94"/>
  <c r="M40" i="94"/>
  <c r="I40" i="94"/>
  <c r="H40" i="94"/>
  <c r="D40" i="94"/>
  <c r="AC39" i="94"/>
  <c r="AB39" i="94"/>
  <c r="X39" i="94"/>
  <c r="W39" i="94"/>
  <c r="S39" i="94"/>
  <c r="R39" i="94"/>
  <c r="N39" i="94"/>
  <c r="M39" i="94"/>
  <c r="I39" i="94"/>
  <c r="H39" i="94"/>
  <c r="D39" i="94"/>
  <c r="C39" i="94"/>
  <c r="AC38" i="94"/>
  <c r="AB38" i="94"/>
  <c r="X38" i="94"/>
  <c r="W38" i="94"/>
  <c r="S38" i="94"/>
  <c r="R38" i="94"/>
  <c r="N38" i="94"/>
  <c r="M38" i="94"/>
  <c r="I38" i="94"/>
  <c r="H38" i="94"/>
  <c r="D38" i="94"/>
  <c r="C38" i="94"/>
  <c r="AC37" i="94"/>
  <c r="AB37" i="94"/>
  <c r="X37" i="94"/>
  <c r="W37" i="94"/>
  <c r="S37" i="94"/>
  <c r="R37" i="94"/>
  <c r="N37" i="94"/>
  <c r="M37" i="94"/>
  <c r="I37" i="94"/>
  <c r="H37" i="94"/>
  <c r="D37" i="94"/>
  <c r="AC36" i="94"/>
  <c r="AB36" i="94"/>
  <c r="X36" i="94"/>
  <c r="W36" i="94"/>
  <c r="S36" i="94"/>
  <c r="R36" i="94"/>
  <c r="N36" i="94"/>
  <c r="M36" i="94"/>
  <c r="I36" i="94"/>
  <c r="H36" i="94"/>
  <c r="D36" i="94"/>
  <c r="AC35" i="94"/>
  <c r="AB35" i="94"/>
  <c r="X35" i="94"/>
  <c r="W35" i="94"/>
  <c r="S35" i="94"/>
  <c r="R35" i="94"/>
  <c r="N35" i="94"/>
  <c r="M35" i="94"/>
  <c r="I35" i="94"/>
  <c r="H35" i="94"/>
  <c r="D35" i="94"/>
  <c r="C35" i="94"/>
  <c r="AC34" i="94"/>
  <c r="AB34" i="94"/>
  <c r="X34" i="94"/>
  <c r="W34" i="94"/>
  <c r="S34" i="94"/>
  <c r="R34" i="94"/>
  <c r="N34" i="94"/>
  <c r="M34" i="94"/>
  <c r="I34" i="94"/>
  <c r="H34" i="94"/>
  <c r="D34" i="94"/>
  <c r="AC33" i="94"/>
  <c r="AB33" i="94"/>
  <c r="X33" i="94"/>
  <c r="W33" i="94"/>
  <c r="S33" i="94"/>
  <c r="R33" i="94"/>
  <c r="N33" i="94"/>
  <c r="M33" i="94"/>
  <c r="I33" i="94"/>
  <c r="H33" i="94"/>
  <c r="D33" i="94"/>
  <c r="AC32" i="94"/>
  <c r="AB32" i="94"/>
  <c r="X32" i="94"/>
  <c r="W32" i="94"/>
  <c r="S32" i="94"/>
  <c r="R32" i="94"/>
  <c r="N32" i="94"/>
  <c r="M32" i="94"/>
  <c r="I32" i="94"/>
  <c r="D32" i="94"/>
  <c r="AC31" i="94"/>
  <c r="AB31" i="94"/>
  <c r="X31" i="94"/>
  <c r="W31" i="94"/>
  <c r="S31" i="94"/>
  <c r="R31" i="94"/>
  <c r="N31" i="94"/>
  <c r="M31" i="94"/>
  <c r="I31" i="94"/>
  <c r="H31" i="94"/>
  <c r="D31" i="94"/>
  <c r="AC30" i="94"/>
  <c r="AB30" i="94"/>
  <c r="X30" i="94"/>
  <c r="S30" i="94"/>
  <c r="N30" i="94"/>
  <c r="M30" i="94"/>
  <c r="I30" i="94"/>
  <c r="D30" i="94"/>
  <c r="AC29" i="94"/>
  <c r="X29" i="94"/>
  <c r="S29" i="94"/>
  <c r="R29" i="94"/>
  <c r="N29" i="94"/>
  <c r="I29" i="94"/>
  <c r="D29" i="94"/>
  <c r="C29" i="94"/>
  <c r="AC28" i="94"/>
  <c r="AB28" i="94"/>
  <c r="X28" i="94"/>
  <c r="W28" i="94"/>
  <c r="S28" i="94"/>
  <c r="R28" i="94"/>
  <c r="N28" i="94"/>
  <c r="M28" i="94"/>
  <c r="I28" i="94"/>
  <c r="D28" i="94"/>
  <c r="AC27" i="94"/>
  <c r="AB27" i="94"/>
  <c r="X27" i="94"/>
  <c r="S27" i="94"/>
  <c r="R27" i="94"/>
  <c r="N27" i="94"/>
  <c r="M27" i="94"/>
  <c r="I27" i="94"/>
  <c r="D27" i="94"/>
  <c r="AC26" i="94"/>
  <c r="AB26" i="94"/>
  <c r="X26" i="94"/>
  <c r="W26" i="94"/>
  <c r="S26" i="94"/>
  <c r="R26" i="94"/>
  <c r="N26" i="94"/>
  <c r="M26" i="94"/>
  <c r="I26" i="94"/>
  <c r="H26" i="94"/>
  <c r="D26" i="94"/>
  <c r="AC25" i="94"/>
  <c r="AB25" i="94"/>
  <c r="X25" i="94"/>
  <c r="S25" i="94"/>
  <c r="R25" i="94"/>
  <c r="N25" i="94"/>
  <c r="M25" i="94"/>
  <c r="I25" i="94"/>
  <c r="H25" i="94"/>
  <c r="D25" i="94"/>
  <c r="AC24" i="94"/>
  <c r="AB24" i="94"/>
  <c r="X24" i="94"/>
  <c r="W24" i="94"/>
  <c r="S24" i="94"/>
  <c r="R24" i="94"/>
  <c r="N24" i="94"/>
  <c r="I24" i="94"/>
  <c r="H24" i="94"/>
  <c r="D24" i="94"/>
  <c r="C24" i="94"/>
  <c r="AC23" i="94"/>
  <c r="AB23" i="94"/>
  <c r="X23" i="94"/>
  <c r="S23" i="94"/>
  <c r="R23" i="94"/>
  <c r="N23" i="94"/>
  <c r="M23" i="94"/>
  <c r="I23" i="94"/>
  <c r="H23" i="94"/>
  <c r="D23" i="94"/>
  <c r="C23" i="94"/>
  <c r="AC22" i="94"/>
  <c r="AB22" i="94"/>
  <c r="X22" i="94"/>
  <c r="S22" i="94"/>
  <c r="R22" i="94"/>
  <c r="N22" i="94"/>
  <c r="M22" i="94"/>
  <c r="I22" i="94"/>
  <c r="D22" i="94"/>
  <c r="C22" i="94"/>
  <c r="AC21" i="94"/>
  <c r="AB21" i="94"/>
  <c r="X21" i="94"/>
  <c r="S21" i="94"/>
  <c r="R21" i="94"/>
  <c r="N21" i="94"/>
  <c r="M21" i="94"/>
  <c r="I21" i="94"/>
  <c r="D21" i="94"/>
  <c r="C21" i="94"/>
  <c r="AC20" i="94"/>
  <c r="AB20" i="94"/>
  <c r="X20" i="94"/>
  <c r="S20" i="94"/>
  <c r="R20" i="94"/>
  <c r="N20" i="94"/>
  <c r="M20" i="94"/>
  <c r="I20" i="94"/>
  <c r="D20" i="94"/>
  <c r="C20" i="94"/>
  <c r="AC19" i="94"/>
  <c r="AB19" i="94"/>
  <c r="X19" i="94"/>
  <c r="W19" i="94"/>
  <c r="S19" i="94"/>
  <c r="R19" i="94"/>
  <c r="N19" i="94"/>
  <c r="M19" i="94"/>
  <c r="I19" i="94"/>
  <c r="D19" i="94"/>
  <c r="AC18" i="94"/>
  <c r="AB18" i="94"/>
  <c r="X18" i="94"/>
  <c r="W18" i="94"/>
  <c r="S18" i="94"/>
  <c r="R18" i="94"/>
  <c r="N18" i="94"/>
  <c r="M18" i="94"/>
  <c r="I18" i="94"/>
  <c r="D18" i="94"/>
  <c r="AC17" i="94"/>
  <c r="AB17" i="94"/>
  <c r="X17" i="94"/>
  <c r="S17" i="94"/>
  <c r="R17" i="94"/>
  <c r="N17" i="94"/>
  <c r="M17" i="94"/>
  <c r="I17" i="94"/>
  <c r="D17" i="94"/>
  <c r="AC16" i="94"/>
  <c r="AB16" i="94"/>
  <c r="X16" i="94"/>
  <c r="S16" i="94"/>
  <c r="N16" i="94"/>
  <c r="M16" i="94"/>
  <c r="I16" i="94"/>
  <c r="D16" i="94"/>
  <c r="AC15" i="94"/>
  <c r="AB15" i="94"/>
  <c r="X15" i="94"/>
  <c r="S15" i="94"/>
  <c r="N15" i="94"/>
  <c r="M15" i="94"/>
  <c r="I15" i="94"/>
  <c r="H15" i="94"/>
  <c r="D15" i="94"/>
  <c r="C15" i="94"/>
  <c r="AC14" i="94"/>
  <c r="AB14" i="94"/>
  <c r="X14" i="94"/>
  <c r="S14" i="94"/>
  <c r="N14" i="94"/>
  <c r="M14" i="94"/>
  <c r="I14" i="94"/>
  <c r="H14" i="94"/>
  <c r="D14" i="94"/>
  <c r="AC13" i="94"/>
  <c r="AB13" i="94"/>
  <c r="X13" i="94"/>
  <c r="S13" i="94"/>
  <c r="N13" i="94"/>
  <c r="M13" i="94"/>
  <c r="I13" i="94"/>
  <c r="D13" i="94"/>
  <c r="AC12" i="94"/>
  <c r="AB12" i="94"/>
  <c r="X12" i="94"/>
  <c r="S12" i="94"/>
  <c r="N12" i="94"/>
  <c r="M12" i="94"/>
  <c r="I12" i="94"/>
  <c r="D12" i="94"/>
  <c r="AC11" i="94"/>
  <c r="AB11" i="94"/>
  <c r="X11" i="94"/>
  <c r="S11" i="94"/>
  <c r="N11" i="94"/>
  <c r="M11" i="94"/>
  <c r="I11" i="94"/>
  <c r="H11" i="94"/>
  <c r="D11" i="94"/>
  <c r="AC10" i="94"/>
  <c r="AB10" i="94"/>
  <c r="X10" i="94"/>
  <c r="S10" i="94"/>
  <c r="N10" i="94"/>
  <c r="M10" i="94"/>
  <c r="I10" i="94"/>
  <c r="H10" i="94"/>
  <c r="D10" i="94"/>
  <c r="AC9" i="94"/>
  <c r="AB9" i="94"/>
  <c r="X9" i="94"/>
  <c r="S9" i="94"/>
  <c r="N9" i="94"/>
  <c r="M9" i="94"/>
  <c r="I9" i="94"/>
  <c r="H9" i="94"/>
  <c r="D9" i="94"/>
  <c r="AC8" i="94"/>
  <c r="AB8" i="94"/>
  <c r="X8" i="94"/>
  <c r="S8" i="94"/>
  <c r="N8" i="94"/>
  <c r="M8" i="94"/>
  <c r="I8" i="94"/>
  <c r="H8" i="94"/>
  <c r="D8" i="94"/>
  <c r="AC7" i="94"/>
  <c r="AB7" i="94"/>
  <c r="X7" i="94"/>
  <c r="S7" i="94"/>
  <c r="N7" i="94"/>
  <c r="M7" i="94"/>
  <c r="I7" i="94"/>
  <c r="H7" i="94"/>
  <c r="D7" i="94"/>
  <c r="AC6" i="94"/>
  <c r="AB6" i="94"/>
  <c r="X6" i="94"/>
  <c r="W6" i="94"/>
  <c r="S6" i="94"/>
  <c r="R6" i="94"/>
  <c r="N6" i="94"/>
  <c r="M6" i="94"/>
  <c r="I6" i="94"/>
  <c r="H6" i="94"/>
  <c r="D6" i="94"/>
  <c r="E2" i="93"/>
  <c r="H28" i="24" l="1"/>
  <c r="G19" i="11"/>
  <c r="L19" i="11"/>
  <c r="S18" i="11"/>
  <c r="K38" i="81" s="1"/>
  <c r="O38" i="81" s="1"/>
  <c r="G102" i="85" s="1"/>
  <c r="G100" i="85" s="1"/>
  <c r="J19" i="11"/>
  <c r="E28" i="89"/>
  <c r="A19" i="11"/>
  <c r="H18" i="21"/>
  <c r="H18" i="26"/>
  <c r="H19" i="8"/>
  <c r="H18" i="47"/>
  <c r="J18" i="47"/>
  <c r="G18" i="47"/>
  <c r="L18" i="47"/>
  <c r="P14" i="81"/>
  <c r="V38" i="81"/>
  <c r="P38" i="81"/>
  <c r="T13" i="24"/>
  <c r="C26" i="81" s="1"/>
  <c r="T27" i="24"/>
  <c r="K26" i="81" s="1"/>
  <c r="S26" i="81" s="1"/>
  <c r="F19" i="8"/>
  <c r="R19" i="7"/>
  <c r="C42" i="81"/>
  <c r="F19" i="7"/>
  <c r="D32" i="89"/>
  <c r="D42" i="81"/>
  <c r="T42" i="81" s="1"/>
  <c r="C31" i="82" s="1"/>
  <c r="A19" i="7"/>
  <c r="F19" i="42"/>
  <c r="K19" i="42"/>
  <c r="L21" i="9"/>
  <c r="Q20" i="9"/>
  <c r="K22" i="81" s="1"/>
  <c r="O22" i="81" s="1"/>
  <c r="G17" i="85" s="1"/>
  <c r="F13" i="89"/>
  <c r="G21" i="9"/>
  <c r="Z22" i="81"/>
  <c r="Z14" i="81"/>
  <c r="V42" i="81"/>
  <c r="P42" i="81"/>
  <c r="S42" i="81"/>
  <c r="AC42" i="81" s="1"/>
  <c r="C118" i="85"/>
  <c r="G115" i="85"/>
  <c r="C103" i="85"/>
  <c r="Z25" i="81"/>
  <c r="V26" i="81"/>
  <c r="S13" i="11"/>
  <c r="C38" i="81"/>
  <c r="D28" i="89"/>
  <c r="F19" i="11"/>
  <c r="D38" i="81"/>
  <c r="T38" i="81" s="1"/>
  <c r="C28" i="82" s="1"/>
  <c r="H18" i="4"/>
  <c r="E35" i="89"/>
  <c r="C143" i="85"/>
  <c r="K18" i="47"/>
  <c r="S13" i="47"/>
  <c r="S17" i="47"/>
  <c r="K14" i="81" s="1"/>
  <c r="O14" i="81" s="1"/>
  <c r="G142" i="85" s="1"/>
  <c r="G140" i="85" s="1"/>
  <c r="V14" i="81"/>
  <c r="F18" i="47"/>
  <c r="T14" i="81"/>
  <c r="C35" i="82" s="1"/>
  <c r="A18" i="47"/>
  <c r="F20" i="17"/>
  <c r="S19" i="17"/>
  <c r="K34" i="81" s="1"/>
  <c r="O34" i="81" s="1"/>
  <c r="G77" i="85" s="1"/>
  <c r="G75" i="85" s="1"/>
  <c r="G28" i="16"/>
  <c r="L28" i="16"/>
  <c r="V35" i="81"/>
  <c r="G21" i="20"/>
  <c r="L21" i="20"/>
  <c r="Q13" i="21"/>
  <c r="C29" i="81" s="1"/>
  <c r="K18" i="21"/>
  <c r="J18" i="4"/>
  <c r="K18" i="4"/>
  <c r="G18" i="4"/>
  <c r="L18" i="4"/>
  <c r="V25" i="81"/>
  <c r="S17" i="4"/>
  <c r="K25" i="81" s="1"/>
  <c r="O25" i="81" s="1"/>
  <c r="G32" i="85" s="1"/>
  <c r="G30" i="85" s="1"/>
  <c r="S13" i="4"/>
  <c r="C25" i="81" s="1"/>
  <c r="G19" i="45"/>
  <c r="J44" i="35"/>
  <c r="G18" i="26"/>
  <c r="E189" i="85" s="1"/>
  <c r="L18" i="26"/>
  <c r="V10" i="81"/>
  <c r="V44" i="81" s="1"/>
  <c r="Q13" i="36"/>
  <c r="C8" i="81" s="1"/>
  <c r="R13" i="73"/>
  <c r="C16" i="81" s="1"/>
  <c r="L18" i="73"/>
  <c r="J19" i="8"/>
  <c r="G19" i="8"/>
  <c r="L19" i="8"/>
  <c r="H18" i="15"/>
  <c r="H28" i="16"/>
  <c r="Z35" i="81"/>
  <c r="J28" i="16"/>
  <c r="S27" i="16"/>
  <c r="K35" i="81" s="1"/>
  <c r="O35" i="81" s="1"/>
  <c r="G82" i="85" s="1"/>
  <c r="G80" i="85" s="1"/>
  <c r="S22" i="16"/>
  <c r="C35" i="81" s="1"/>
  <c r="E35" i="81"/>
  <c r="E81" i="85" s="1"/>
  <c r="C81" i="85" s="1"/>
  <c r="K28" i="16"/>
  <c r="F25" i="89"/>
  <c r="L35" i="81"/>
  <c r="P35" i="81" s="1"/>
  <c r="D25" i="89"/>
  <c r="F28" i="16"/>
  <c r="A28" i="16"/>
  <c r="H20" i="17"/>
  <c r="G20" i="17"/>
  <c r="Z34" i="81"/>
  <c r="S14" i="17"/>
  <c r="J20" i="22"/>
  <c r="T25" i="81"/>
  <c r="C15" i="82" s="1"/>
  <c r="I25" i="81"/>
  <c r="E33" i="85" s="1"/>
  <c r="C33" i="85" s="1"/>
  <c r="Q13" i="19"/>
  <c r="C20" i="81" s="1"/>
  <c r="Z10" i="81"/>
  <c r="Z8" i="81"/>
  <c r="P8" i="81"/>
  <c r="Z16" i="81"/>
  <c r="C141" i="85"/>
  <c r="H14" i="81"/>
  <c r="U14" i="81"/>
  <c r="Y14" i="81"/>
  <c r="O13" i="81"/>
  <c r="G127" i="85" s="1"/>
  <c r="G125" i="85" s="1"/>
  <c r="D31" i="82"/>
  <c r="AA42" i="81"/>
  <c r="C116" i="85"/>
  <c r="U42" i="81"/>
  <c r="Y42" i="81"/>
  <c r="G42" i="81"/>
  <c r="C101" i="85"/>
  <c r="U38" i="81"/>
  <c r="G38" i="81"/>
  <c r="Y38" i="81"/>
  <c r="P36" i="81"/>
  <c r="C83" i="85"/>
  <c r="H35" i="81"/>
  <c r="Y35" i="81"/>
  <c r="V34" i="81"/>
  <c r="P33" i="81"/>
  <c r="P30" i="81"/>
  <c r="V30" i="81"/>
  <c r="P25" i="81"/>
  <c r="E11" i="89"/>
  <c r="F19" i="19"/>
  <c r="H20" i="81"/>
  <c r="V20" i="81"/>
  <c r="Z20" i="81"/>
  <c r="T41" i="81"/>
  <c r="C32" i="82" s="1"/>
  <c r="H41" i="81"/>
  <c r="X41" i="81" s="1"/>
  <c r="C41" i="81"/>
  <c r="P19" i="43"/>
  <c r="F19" i="43"/>
  <c r="C31" i="89"/>
  <c r="A19" i="43"/>
  <c r="D39" i="81"/>
  <c r="T39" i="81" s="1"/>
  <c r="V40" i="81"/>
  <c r="Z40" i="81"/>
  <c r="D30" i="89"/>
  <c r="D40" i="81"/>
  <c r="H40" i="81" s="1"/>
  <c r="L40" i="81"/>
  <c r="P40" i="81" s="1"/>
  <c r="H19" i="42"/>
  <c r="S13" i="42"/>
  <c r="C40" i="81" s="1"/>
  <c r="S18" i="42"/>
  <c r="K40" i="81" s="1"/>
  <c r="O40" i="81" s="1"/>
  <c r="G112" i="85" s="1"/>
  <c r="G110" i="85" s="1"/>
  <c r="L19" i="42"/>
  <c r="I40" i="81"/>
  <c r="E113" i="85" s="1"/>
  <c r="C113" i="85" s="1"/>
  <c r="E111" i="85"/>
  <c r="U40" i="81"/>
  <c r="A19" i="42"/>
  <c r="J19" i="42"/>
  <c r="G19" i="42"/>
  <c r="Y39" i="81"/>
  <c r="AD39" i="81" s="1"/>
  <c r="K19" i="8"/>
  <c r="D29" i="89"/>
  <c r="E39" i="81"/>
  <c r="U39" i="81" s="1"/>
  <c r="E29" i="89"/>
  <c r="S13" i="8"/>
  <c r="S18" i="8"/>
  <c r="K39" i="81" s="1"/>
  <c r="O39" i="81" s="1"/>
  <c r="G107" i="85" s="1"/>
  <c r="G105" i="85" s="1"/>
  <c r="A19" i="8"/>
  <c r="P18" i="88"/>
  <c r="C37" i="81"/>
  <c r="G37" i="81" s="1"/>
  <c r="C27" i="89"/>
  <c r="D37" i="81"/>
  <c r="H37" i="81" s="1"/>
  <c r="D27" i="89"/>
  <c r="V36" i="81"/>
  <c r="T13" i="15"/>
  <c r="C36" i="81" s="1"/>
  <c r="K18" i="15"/>
  <c r="Z36" i="81"/>
  <c r="T36" i="81"/>
  <c r="C25" i="82" s="1"/>
  <c r="H36" i="81"/>
  <c r="E86" i="85"/>
  <c r="U36" i="81"/>
  <c r="A18" i="15"/>
  <c r="J18" i="15"/>
  <c r="I36" i="81"/>
  <c r="C26" i="89"/>
  <c r="F18" i="15"/>
  <c r="D26" i="89"/>
  <c r="E26" i="89"/>
  <c r="T17" i="15"/>
  <c r="K36" i="81" s="1"/>
  <c r="O36" i="81" s="1"/>
  <c r="G87" i="85" s="1"/>
  <c r="G85" i="85" s="1"/>
  <c r="E78" i="85"/>
  <c r="C78" i="85" s="1"/>
  <c r="Y34" i="81"/>
  <c r="H34" i="81"/>
  <c r="E76" i="85"/>
  <c r="U34" i="81"/>
  <c r="A20" i="17"/>
  <c r="J20" i="17"/>
  <c r="L34" i="81"/>
  <c r="P34" i="81" s="1"/>
  <c r="D24" i="89"/>
  <c r="K20" i="17"/>
  <c r="V33" i="81"/>
  <c r="E33" i="81"/>
  <c r="K44" i="35"/>
  <c r="T39" i="35"/>
  <c r="C33" i="81" s="1"/>
  <c r="T43" i="35"/>
  <c r="K33" i="81" s="1"/>
  <c r="O33" i="81" s="1"/>
  <c r="G72" i="85" s="1"/>
  <c r="G70" i="85" s="1"/>
  <c r="L44" i="35"/>
  <c r="I33" i="81"/>
  <c r="C23" i="89"/>
  <c r="D33" i="81"/>
  <c r="T33" i="81" s="1"/>
  <c r="C22" i="82" s="1"/>
  <c r="Z33" i="81"/>
  <c r="D23" i="89"/>
  <c r="G29" i="35"/>
  <c r="L18" i="18"/>
  <c r="V31" i="81"/>
  <c r="K18" i="18"/>
  <c r="G18" i="18"/>
  <c r="F18" i="18"/>
  <c r="Z31" i="81"/>
  <c r="C63" i="85"/>
  <c r="E61" i="85"/>
  <c r="U31" i="81"/>
  <c r="Y31" i="81"/>
  <c r="H31" i="81"/>
  <c r="S17" i="18"/>
  <c r="K31" i="81" s="1"/>
  <c r="O31" i="81" s="1"/>
  <c r="G62" i="85" s="1"/>
  <c r="G60" i="85" s="1"/>
  <c r="J18" i="18"/>
  <c r="C22" i="89"/>
  <c r="S13" i="18"/>
  <c r="A18" i="18"/>
  <c r="L31" i="81"/>
  <c r="P31" i="81" s="1"/>
  <c r="Z30" i="81"/>
  <c r="S16" i="20"/>
  <c r="C30" i="81" s="1"/>
  <c r="H21" i="20"/>
  <c r="S20" i="20"/>
  <c r="K30" i="81" s="1"/>
  <c r="O30" i="81" s="1"/>
  <c r="G57" i="85" s="1"/>
  <c r="G55" i="85" s="1"/>
  <c r="D21" i="89"/>
  <c r="E58" i="85"/>
  <c r="C58" i="85" s="1"/>
  <c r="Y30" i="81"/>
  <c r="E56" i="85"/>
  <c r="U30" i="81"/>
  <c r="E21" i="89"/>
  <c r="F21" i="20"/>
  <c r="K21" i="20"/>
  <c r="D30" i="81"/>
  <c r="A21" i="20"/>
  <c r="J21" i="20"/>
  <c r="I29" i="81"/>
  <c r="E53" i="85" s="1"/>
  <c r="C53" i="85" s="1"/>
  <c r="G18" i="21"/>
  <c r="L18" i="21"/>
  <c r="Z29" i="81"/>
  <c r="Q17" i="21"/>
  <c r="K29" i="81" s="1"/>
  <c r="O29" i="81" s="1"/>
  <c r="G52" i="85" s="1"/>
  <c r="G50" i="85" s="1"/>
  <c r="V29" i="81"/>
  <c r="H29" i="81"/>
  <c r="E51" i="85"/>
  <c r="U29" i="81"/>
  <c r="D20" i="89"/>
  <c r="A18" i="21"/>
  <c r="J18" i="21"/>
  <c r="F18" i="21"/>
  <c r="C20" i="89"/>
  <c r="L29" i="81"/>
  <c r="P29" i="81" s="1"/>
  <c r="A20" i="22"/>
  <c r="Z28" i="81"/>
  <c r="T19" i="22"/>
  <c r="K28" i="81" s="1"/>
  <c r="O28" i="81" s="1"/>
  <c r="G47" i="85" s="1"/>
  <c r="G45" i="85" s="1"/>
  <c r="H20" i="22"/>
  <c r="V28" i="81"/>
  <c r="G20" i="22"/>
  <c r="L20" i="22"/>
  <c r="I28" i="81"/>
  <c r="E48" i="85" s="1"/>
  <c r="C48" i="85" s="1"/>
  <c r="D28" i="81"/>
  <c r="H28" i="81" s="1"/>
  <c r="D19" i="89"/>
  <c r="E28" i="81"/>
  <c r="E46" i="85" s="1"/>
  <c r="C46" i="85" s="1"/>
  <c r="L28" i="81"/>
  <c r="P28" i="81" s="1"/>
  <c r="C19" i="89"/>
  <c r="T15" i="22"/>
  <c r="C41" i="85"/>
  <c r="T27" i="81"/>
  <c r="C17" i="82" s="1"/>
  <c r="P27" i="81"/>
  <c r="X27" i="81" s="1"/>
  <c r="S27" i="81"/>
  <c r="O27" i="81"/>
  <c r="P20" i="23"/>
  <c r="U27" i="81"/>
  <c r="A20" i="23"/>
  <c r="E18" i="89"/>
  <c r="F20" i="23"/>
  <c r="Y27" i="81"/>
  <c r="Z26" i="81"/>
  <c r="L26" i="81"/>
  <c r="P26" i="81" s="1"/>
  <c r="G26" i="81"/>
  <c r="E36" i="85"/>
  <c r="U26" i="81"/>
  <c r="H26" i="81"/>
  <c r="A28" i="24"/>
  <c r="J28" i="24"/>
  <c r="I26" i="81"/>
  <c r="F28" i="24"/>
  <c r="E25" i="81"/>
  <c r="F18" i="4"/>
  <c r="C16" i="89"/>
  <c r="H25" i="81"/>
  <c r="E15" i="89"/>
  <c r="F15" i="89"/>
  <c r="F20" i="25"/>
  <c r="E26" i="85"/>
  <c r="C26" i="85" s="1"/>
  <c r="P15" i="25"/>
  <c r="D24" i="81"/>
  <c r="F14" i="89"/>
  <c r="L23" i="81"/>
  <c r="P23" i="81" s="1"/>
  <c r="E23" i="85"/>
  <c r="C23" i="85" s="1"/>
  <c r="Y23" i="81"/>
  <c r="AD23" i="81" s="1"/>
  <c r="E23" i="81"/>
  <c r="K22" i="14"/>
  <c r="D14" i="89"/>
  <c r="P22" i="14"/>
  <c r="C23" i="81"/>
  <c r="A22" i="14"/>
  <c r="F22" i="14"/>
  <c r="D23" i="81"/>
  <c r="H21" i="9"/>
  <c r="A21" i="9"/>
  <c r="V22" i="81"/>
  <c r="I22" i="81"/>
  <c r="E18" i="85" s="1"/>
  <c r="C18" i="85" s="1"/>
  <c r="Q15" i="9"/>
  <c r="Q21" i="9" s="1"/>
  <c r="E16" i="85"/>
  <c r="U22" i="81"/>
  <c r="G15" i="85"/>
  <c r="F21" i="9"/>
  <c r="C13" i="89"/>
  <c r="J21" i="9"/>
  <c r="D22" i="81"/>
  <c r="L22" i="81"/>
  <c r="P22" i="81" s="1"/>
  <c r="Q18" i="19"/>
  <c r="K20" i="81" s="1"/>
  <c r="H19" i="19"/>
  <c r="L20" i="81"/>
  <c r="P20" i="81" s="1"/>
  <c r="F25" i="80"/>
  <c r="F11" i="89"/>
  <c r="L19" i="19"/>
  <c r="G19" i="19"/>
  <c r="C11" i="89"/>
  <c r="F18" i="73"/>
  <c r="H18" i="73"/>
  <c r="R17" i="73"/>
  <c r="K16" i="81" s="1"/>
  <c r="O16" i="81" s="1"/>
  <c r="G92" i="85" s="1"/>
  <c r="G90" i="85" s="1"/>
  <c r="V16" i="81"/>
  <c r="H16" i="81"/>
  <c r="E91" i="85"/>
  <c r="U16" i="81"/>
  <c r="Y16" i="81"/>
  <c r="E93" i="85"/>
  <c r="C93" i="85" s="1"/>
  <c r="G18" i="73"/>
  <c r="C37" i="89"/>
  <c r="A18" i="73"/>
  <c r="J18" i="73"/>
  <c r="L16" i="81"/>
  <c r="P16" i="81" s="1"/>
  <c r="D37" i="89"/>
  <c r="K18" i="73"/>
  <c r="F24" i="80"/>
  <c r="F19" i="45"/>
  <c r="D37" i="82" s="1"/>
  <c r="R44" i="81"/>
  <c r="H19" i="45"/>
  <c r="A19" i="45"/>
  <c r="K17" i="45"/>
  <c r="Z13" i="81"/>
  <c r="Y13" i="81"/>
  <c r="E128" i="85"/>
  <c r="C128" i="85" s="1"/>
  <c r="E126" i="85"/>
  <c r="U13" i="81"/>
  <c r="F34" i="89"/>
  <c r="U14" i="45"/>
  <c r="C34" i="89"/>
  <c r="D13" i="81"/>
  <c r="L13" i="81"/>
  <c r="P13" i="81" s="1"/>
  <c r="J17" i="45"/>
  <c r="H10" i="81"/>
  <c r="U10" i="81"/>
  <c r="E161" i="85"/>
  <c r="C10" i="81"/>
  <c r="Y10" i="81"/>
  <c r="E163" i="85"/>
  <c r="C163" i="85" s="1"/>
  <c r="A18" i="26"/>
  <c r="C45" i="89"/>
  <c r="J25" i="80"/>
  <c r="L10" i="81"/>
  <c r="P10" i="81" s="1"/>
  <c r="F44" i="81"/>
  <c r="B10" i="79" s="1"/>
  <c r="J18" i="26"/>
  <c r="F18" i="26"/>
  <c r="K18" i="26"/>
  <c r="D45" i="89"/>
  <c r="T17" i="26"/>
  <c r="K10" i="81" s="1"/>
  <c r="O10" i="81" s="1"/>
  <c r="G162" i="85" s="1"/>
  <c r="G160" i="85" s="1"/>
  <c r="N44" i="81"/>
  <c r="B11" i="79" s="1"/>
  <c r="E173" i="85"/>
  <c r="C173" i="85" s="1"/>
  <c r="I44" i="81"/>
  <c r="Y8" i="81"/>
  <c r="Q18" i="36"/>
  <c r="G171" i="85"/>
  <c r="M44" i="81"/>
  <c r="C11" i="79" s="1"/>
  <c r="O8" i="81"/>
  <c r="Q44" i="81"/>
  <c r="G173" i="85"/>
  <c r="F18" i="36"/>
  <c r="K18" i="36"/>
  <c r="D8" i="81"/>
  <c r="J24" i="80"/>
  <c r="G18" i="36"/>
  <c r="E8" i="81"/>
  <c r="J44" i="81"/>
  <c r="A18" i="36"/>
  <c r="I42" i="94"/>
  <c r="S42" i="94"/>
  <c r="AC42" i="94"/>
  <c r="W42" i="94"/>
  <c r="C42" i="94"/>
  <c r="M42" i="94"/>
  <c r="D42" i="94"/>
  <c r="N42" i="94"/>
  <c r="X42" i="94"/>
  <c r="H42" i="94"/>
  <c r="R42" i="94"/>
  <c r="AB42" i="94"/>
  <c r="V39" i="81"/>
  <c r="Z39" i="81"/>
  <c r="E108" i="85"/>
  <c r="C108" i="85" s="1"/>
  <c r="P39" i="81"/>
  <c r="O20" i="81"/>
  <c r="U20" i="81"/>
  <c r="G6" i="85"/>
  <c r="G8" i="85"/>
  <c r="C8" i="85" s="1"/>
  <c r="Y20" i="81"/>
  <c r="K19" i="19"/>
  <c r="J19" i="19"/>
  <c r="O26" i="81" l="1"/>
  <c r="G37" i="85" s="1"/>
  <c r="G35" i="85" s="1"/>
  <c r="S19" i="11"/>
  <c r="T28" i="24"/>
  <c r="S38" i="81"/>
  <c r="AC38" i="81" s="1"/>
  <c r="X14" i="81"/>
  <c r="Y25" i="81"/>
  <c r="AD25" i="81" s="1"/>
  <c r="G25" i="81"/>
  <c r="W25" i="81" s="1"/>
  <c r="H39" i="81"/>
  <c r="X39" i="81" s="1"/>
  <c r="H42" i="81"/>
  <c r="X42" i="81" s="1"/>
  <c r="H38" i="81"/>
  <c r="X38" i="81" s="1"/>
  <c r="C14" i="81"/>
  <c r="S18" i="47"/>
  <c r="S20" i="17"/>
  <c r="X34" i="81"/>
  <c r="X36" i="81"/>
  <c r="S28" i="16"/>
  <c r="U35" i="81"/>
  <c r="S18" i="4"/>
  <c r="S25" i="81"/>
  <c r="AC25" i="81" s="1"/>
  <c r="E106" i="85"/>
  <c r="C106" i="85" s="1"/>
  <c r="S35" i="81"/>
  <c r="AB35" i="81" s="1"/>
  <c r="G35" i="81"/>
  <c r="W35" i="81" s="1"/>
  <c r="X35" i="81"/>
  <c r="T35" i="81"/>
  <c r="C24" i="82" s="1"/>
  <c r="C34" i="81"/>
  <c r="S34" i="81" s="1"/>
  <c r="X20" i="81"/>
  <c r="Z44" i="81"/>
  <c r="B15" i="79" s="1"/>
  <c r="AD14" i="81"/>
  <c r="AB42" i="81"/>
  <c r="AD42" i="81"/>
  <c r="E117" i="85"/>
  <c r="W42" i="81"/>
  <c r="W38" i="81"/>
  <c r="E102" i="85"/>
  <c r="AB38" i="81"/>
  <c r="AD38" i="81"/>
  <c r="AD35" i="81"/>
  <c r="E82" i="85"/>
  <c r="Y29" i="81"/>
  <c r="AD29" i="81" s="1"/>
  <c r="X25" i="81"/>
  <c r="T20" i="81"/>
  <c r="C10" i="82" s="1"/>
  <c r="Q19" i="19"/>
  <c r="S41" i="81"/>
  <c r="G41" i="81"/>
  <c r="S40" i="81"/>
  <c r="AC40" i="81" s="1"/>
  <c r="X40" i="81"/>
  <c r="G40" i="81"/>
  <c r="W40" i="81" s="1"/>
  <c r="Y40" i="81"/>
  <c r="S19" i="42"/>
  <c r="T40" i="81"/>
  <c r="C30" i="82" s="1"/>
  <c r="C111" i="85"/>
  <c r="C39" i="81"/>
  <c r="S19" i="8"/>
  <c r="C86" i="85"/>
  <c r="S36" i="81"/>
  <c r="G36" i="81"/>
  <c r="E88" i="85"/>
  <c r="C88" i="85" s="1"/>
  <c r="Y36" i="81"/>
  <c r="T18" i="15"/>
  <c r="T34" i="81"/>
  <c r="C23" i="82" s="1"/>
  <c r="AD34" i="81"/>
  <c r="C76" i="85"/>
  <c r="H33" i="81"/>
  <c r="X33" i="81" s="1"/>
  <c r="T44" i="35"/>
  <c r="Y33" i="81"/>
  <c r="AD33" i="81" s="1"/>
  <c r="E73" i="85"/>
  <c r="C73" i="85" s="1"/>
  <c r="U33" i="81"/>
  <c r="E71" i="85"/>
  <c r="C71" i="85" s="1"/>
  <c r="S33" i="81"/>
  <c r="G33" i="81"/>
  <c r="S18" i="18"/>
  <c r="C31" i="81"/>
  <c r="AD31" i="81"/>
  <c r="X31" i="81"/>
  <c r="C61" i="85"/>
  <c r="T31" i="81"/>
  <c r="C21" i="82" s="1"/>
  <c r="S21" i="20"/>
  <c r="T30" i="81"/>
  <c r="C20" i="82" s="1"/>
  <c r="H30" i="81"/>
  <c r="X30" i="81" s="1"/>
  <c r="S30" i="81"/>
  <c r="G30" i="81"/>
  <c r="E47" i="89"/>
  <c r="D5" i="89" s="1"/>
  <c r="AD30" i="81"/>
  <c r="AB30" i="81"/>
  <c r="C56" i="85"/>
  <c r="D47" i="89"/>
  <c r="E4" i="89" s="1"/>
  <c r="Q18" i="21"/>
  <c r="X29" i="81"/>
  <c r="S29" i="81"/>
  <c r="G29" i="81"/>
  <c r="C51" i="85"/>
  <c r="T29" i="81"/>
  <c r="C19" i="82" s="1"/>
  <c r="X28" i="81"/>
  <c r="T28" i="81"/>
  <c r="C18" i="82" s="1"/>
  <c r="Y28" i="81"/>
  <c r="AD28" i="81" s="1"/>
  <c r="U28" i="81"/>
  <c r="C28" i="81"/>
  <c r="T20" i="22"/>
  <c r="G42" i="85"/>
  <c r="W27" i="81"/>
  <c r="AB27" i="81"/>
  <c r="AD27" i="81"/>
  <c r="D17" i="82"/>
  <c r="AA27" i="81"/>
  <c r="AC27" i="81"/>
  <c r="X26" i="81"/>
  <c r="T26" i="81"/>
  <c r="C16" i="82" s="1"/>
  <c r="C36" i="85"/>
  <c r="E38" i="85"/>
  <c r="C38" i="85" s="1"/>
  <c r="Y26" i="81"/>
  <c r="E37" i="85"/>
  <c r="C37" i="85" s="1"/>
  <c r="W26" i="81"/>
  <c r="AA26" i="81"/>
  <c r="D16" i="82"/>
  <c r="AC26" i="81"/>
  <c r="U25" i="81"/>
  <c r="E31" i="85"/>
  <c r="T24" i="81"/>
  <c r="C14" i="82" s="1"/>
  <c r="H24" i="81"/>
  <c r="X24" i="81" s="1"/>
  <c r="P20" i="25"/>
  <c r="C24" i="81"/>
  <c r="E21" i="85"/>
  <c r="C21" i="85" s="1"/>
  <c r="U23" i="81"/>
  <c r="S23" i="81"/>
  <c r="G23" i="81"/>
  <c r="T23" i="81"/>
  <c r="C13" i="82" s="1"/>
  <c r="H23" i="81"/>
  <c r="X23" i="81" s="1"/>
  <c r="Y22" i="81"/>
  <c r="AD22" i="81" s="1"/>
  <c r="C22" i="81"/>
  <c r="G22" i="81" s="1"/>
  <c r="T22" i="81"/>
  <c r="C12" i="82" s="1"/>
  <c r="H22" i="81"/>
  <c r="X22" i="81" s="1"/>
  <c r="C16" i="85"/>
  <c r="F47" i="89"/>
  <c r="E5" i="89" s="1"/>
  <c r="C47" i="89"/>
  <c r="D4" i="89" s="1"/>
  <c r="G20" i="81"/>
  <c r="E7" i="85" s="1"/>
  <c r="E5" i="85" s="1"/>
  <c r="S20" i="81"/>
  <c r="AB20" i="81" s="1"/>
  <c r="R18" i="73"/>
  <c r="X16" i="81"/>
  <c r="AD16" i="81"/>
  <c r="C91" i="85"/>
  <c r="S16" i="81"/>
  <c r="G16" i="81"/>
  <c r="T16" i="81"/>
  <c r="C26" i="82" s="1"/>
  <c r="B9" i="79"/>
  <c r="P44" i="81"/>
  <c r="B14" i="79" s="1"/>
  <c r="C126" i="85"/>
  <c r="U17" i="45"/>
  <c r="C13" i="81"/>
  <c r="AD13" i="81"/>
  <c r="T13" i="81"/>
  <c r="C37" i="82" s="1"/>
  <c r="H13" i="81"/>
  <c r="X13" i="81" s="1"/>
  <c r="AD10" i="81"/>
  <c r="C161" i="85"/>
  <c r="K44" i="81"/>
  <c r="D5" i="82" s="1"/>
  <c r="S10" i="81"/>
  <c r="G10" i="81"/>
  <c r="L44" i="81"/>
  <c r="C5" i="82" s="1"/>
  <c r="T18" i="26"/>
  <c r="X10" i="81"/>
  <c r="T10" i="81"/>
  <c r="C39" i="82" s="1"/>
  <c r="T8" i="81"/>
  <c r="C42" i="82" s="1"/>
  <c r="H8" i="81"/>
  <c r="X8" i="81" s="1"/>
  <c r="O44" i="81"/>
  <c r="C14" i="79" s="1"/>
  <c r="G172" i="85"/>
  <c r="G170" i="85" s="1"/>
  <c r="S8" i="81"/>
  <c r="AB8" i="81" s="1"/>
  <c r="G8" i="81"/>
  <c r="E171" i="85"/>
  <c r="E44" i="81"/>
  <c r="C10" i="79" s="1"/>
  <c r="C9" i="79" s="1"/>
  <c r="U8" i="81"/>
  <c r="U44" i="81" s="1"/>
  <c r="AD8" i="81"/>
  <c r="Y44" i="81"/>
  <c r="D44" i="81"/>
  <c r="C4" i="82" s="1"/>
  <c r="C29" i="82"/>
  <c r="C6" i="85"/>
  <c r="AD20" i="81"/>
  <c r="G7" i="85"/>
  <c r="D28" i="82" l="1"/>
  <c r="AA38" i="81"/>
  <c r="E32" i="85"/>
  <c r="C32" i="85" s="1"/>
  <c r="G34" i="81"/>
  <c r="W34" i="81" s="1"/>
  <c r="E112" i="85"/>
  <c r="C112" i="85" s="1"/>
  <c r="D30" i="82"/>
  <c r="AA40" i="81"/>
  <c r="AB40" i="81"/>
  <c r="AA25" i="81"/>
  <c r="S14" i="81"/>
  <c r="G14" i="81"/>
  <c r="AB29" i="81"/>
  <c r="F14" i="84" s="1"/>
  <c r="D15" i="82"/>
  <c r="AB25" i="81"/>
  <c r="AA35" i="81"/>
  <c r="AC35" i="81"/>
  <c r="D24" i="82"/>
  <c r="C7" i="85"/>
  <c r="C117" i="85"/>
  <c r="E115" i="85"/>
  <c r="C115" i="85" s="1"/>
  <c r="C119" i="85" s="1"/>
  <c r="C102" i="85"/>
  <c r="E100" i="85"/>
  <c r="C100" i="85" s="1"/>
  <c r="C104" i="85" s="1"/>
  <c r="C82" i="85"/>
  <c r="E80" i="85"/>
  <c r="C80" i="85" s="1"/>
  <c r="C84" i="85" s="1"/>
  <c r="W20" i="81"/>
  <c r="W41" i="81"/>
  <c r="E122" i="85"/>
  <c r="AB41" i="81"/>
  <c r="AA41" i="81"/>
  <c r="D32" i="82"/>
  <c r="AC41" i="81"/>
  <c r="AD40" i="81"/>
  <c r="E110" i="85"/>
  <c r="C110" i="85" s="1"/>
  <c r="C114" i="85" s="1"/>
  <c r="S39" i="81"/>
  <c r="G39" i="81"/>
  <c r="D6" i="89"/>
  <c r="AA36" i="81"/>
  <c r="D25" i="82"/>
  <c r="AC36" i="81"/>
  <c r="AB36" i="81"/>
  <c r="AD36" i="81"/>
  <c r="W36" i="81"/>
  <c r="E87" i="85"/>
  <c r="AA34" i="81"/>
  <c r="D23" i="82"/>
  <c r="AC34" i="81"/>
  <c r="AB34" i="81"/>
  <c r="E77" i="85"/>
  <c r="W33" i="81"/>
  <c r="E72" i="85"/>
  <c r="AA33" i="81"/>
  <c r="D22" i="82"/>
  <c r="AC33" i="81"/>
  <c r="AB33" i="81"/>
  <c r="S31" i="81"/>
  <c r="G31" i="81"/>
  <c r="AC30" i="81"/>
  <c r="AA30" i="81"/>
  <c r="D20" i="82"/>
  <c r="E6" i="89"/>
  <c r="E57" i="85"/>
  <c r="W30" i="81"/>
  <c r="E52" i="85"/>
  <c r="W29" i="81"/>
  <c r="D19" i="82"/>
  <c r="AC29" i="81"/>
  <c r="AA29" i="81"/>
  <c r="S28" i="81"/>
  <c r="G28" i="81"/>
  <c r="C42" i="85"/>
  <c r="G40" i="85"/>
  <c r="C40" i="85" s="1"/>
  <c r="C44" i="85" s="1"/>
  <c r="E35" i="85"/>
  <c r="C35" i="85" s="1"/>
  <c r="C39" i="85" s="1"/>
  <c r="AD26" i="81"/>
  <c r="AB26" i="81"/>
  <c r="C31" i="85"/>
  <c r="E30" i="85"/>
  <c r="C30" i="85" s="1"/>
  <c r="C34" i="85" s="1"/>
  <c r="S24" i="81"/>
  <c r="G24" i="81"/>
  <c r="E22" i="85"/>
  <c r="W23" i="81"/>
  <c r="AC23" i="81"/>
  <c r="AB23" i="81"/>
  <c r="F13" i="84" s="1"/>
  <c r="D13" i="82"/>
  <c r="AA23" i="81"/>
  <c r="S22" i="81"/>
  <c r="AB22" i="81" s="1"/>
  <c r="F12" i="84" s="1"/>
  <c r="C44" i="81"/>
  <c r="D4" i="82" s="1"/>
  <c r="D6" i="82" s="1"/>
  <c r="E17" i="85"/>
  <c r="W22" i="81"/>
  <c r="D10" i="82"/>
  <c r="AC20" i="81"/>
  <c r="E92" i="85"/>
  <c r="W16" i="81"/>
  <c r="AC16" i="81"/>
  <c r="D26" i="82"/>
  <c r="AA16" i="81"/>
  <c r="AB16" i="81"/>
  <c r="S13" i="81"/>
  <c r="S44" i="81" s="1"/>
  <c r="AB44" i="81" s="1"/>
  <c r="G13" i="81"/>
  <c r="X44" i="81"/>
  <c r="C6" i="82"/>
  <c r="E162" i="85"/>
  <c r="W10" i="81"/>
  <c r="D39" i="82"/>
  <c r="AC10" i="81"/>
  <c r="AA10" i="81"/>
  <c r="AB10" i="81"/>
  <c r="T44" i="81"/>
  <c r="C15" i="79"/>
  <c r="F4" i="84"/>
  <c r="I4" i="84" s="1"/>
  <c r="C171" i="85"/>
  <c r="H44" i="81"/>
  <c r="B13" i="79" s="1"/>
  <c r="B12" i="79" s="1"/>
  <c r="B8" i="79" s="1"/>
  <c r="E172" i="85"/>
  <c r="C172" i="85" s="1"/>
  <c r="W8" i="81"/>
  <c r="C46" i="82"/>
  <c r="D42" i="82"/>
  <c r="AA8" i="81"/>
  <c r="AC8" i="81"/>
  <c r="G5" i="85"/>
  <c r="C5" i="85" s="1"/>
  <c r="G44" i="81" l="1"/>
  <c r="C13" i="79" s="1"/>
  <c r="C12" i="79" s="1"/>
  <c r="D13" i="79" s="1"/>
  <c r="W14" i="81"/>
  <c r="E142" i="85"/>
  <c r="AC14" i="81"/>
  <c r="D35" i="82"/>
  <c r="AA14" i="81"/>
  <c r="AB14" i="81"/>
  <c r="C122" i="85"/>
  <c r="E120" i="85"/>
  <c r="C120" i="85" s="1"/>
  <c r="C124" i="85" s="1"/>
  <c r="AB39" i="81"/>
  <c r="D29" i="82"/>
  <c r="AC39" i="81"/>
  <c r="AA39" i="81"/>
  <c r="E107" i="85"/>
  <c r="W39" i="81"/>
  <c r="C87" i="85"/>
  <c r="E85" i="85"/>
  <c r="C85" i="85" s="1"/>
  <c r="C89" i="85" s="1"/>
  <c r="C77" i="85"/>
  <c r="E75" i="85"/>
  <c r="C75" i="85" s="1"/>
  <c r="C79" i="85" s="1"/>
  <c r="C72" i="85"/>
  <c r="E70" i="85"/>
  <c r="C70" i="85" s="1"/>
  <c r="C74" i="85" s="1"/>
  <c r="E62" i="85"/>
  <c r="W31" i="81"/>
  <c r="AC31" i="81"/>
  <c r="D21" i="82"/>
  <c r="AA31" i="81"/>
  <c r="AB31" i="81"/>
  <c r="C57" i="85"/>
  <c r="E55" i="85"/>
  <c r="C55" i="85" s="1"/>
  <c r="C59" i="85" s="1"/>
  <c r="C52" i="85"/>
  <c r="E50" i="85"/>
  <c r="C50" i="85" s="1"/>
  <c r="C54" i="85" s="1"/>
  <c r="W28" i="81"/>
  <c r="E47" i="85"/>
  <c r="AA28" i="81"/>
  <c r="AC28" i="81"/>
  <c r="D18" i="82"/>
  <c r="AB28" i="81"/>
  <c r="E27" i="85"/>
  <c r="W24" i="81"/>
  <c r="D14" i="82"/>
  <c r="AB24" i="81"/>
  <c r="AA24" i="81"/>
  <c r="AC24" i="81"/>
  <c r="C22" i="85"/>
  <c r="E20" i="85"/>
  <c r="C20" i="85" s="1"/>
  <c r="C24" i="85" s="1"/>
  <c r="AA22" i="81"/>
  <c r="AC22" i="81"/>
  <c r="D12" i="82"/>
  <c r="C17" i="85"/>
  <c r="E15" i="85"/>
  <c r="C15" i="85" s="1"/>
  <c r="C19" i="85" s="1"/>
  <c r="C48" i="82"/>
  <c r="C92" i="85"/>
  <c r="E90" i="85"/>
  <c r="C90" i="85" s="1"/>
  <c r="C94" i="85" s="1"/>
  <c r="W13" i="81"/>
  <c r="W44" i="81" s="1"/>
  <c r="E127" i="85"/>
  <c r="AC13" i="81"/>
  <c r="AA13" i="81"/>
  <c r="AB13" i="81"/>
  <c r="F15" i="84" s="1"/>
  <c r="C162" i="85"/>
  <c r="E160" i="85"/>
  <c r="C160" i="85" s="1"/>
  <c r="C164" i="85" s="1"/>
  <c r="E170" i="85"/>
  <c r="C170" i="85" s="1"/>
  <c r="C174" i="85" s="1"/>
  <c r="C9" i="85"/>
  <c r="C142" i="85" l="1"/>
  <c r="E140" i="85"/>
  <c r="C140" i="85" s="1"/>
  <c r="C144" i="85" s="1"/>
  <c r="C107" i="85"/>
  <c r="E105" i="85"/>
  <c r="C105" i="85" s="1"/>
  <c r="C109" i="85" s="1"/>
  <c r="D46" i="82"/>
  <c r="D48" i="82" s="1"/>
  <c r="C62" i="85"/>
  <c r="E60" i="85"/>
  <c r="C60" i="85" s="1"/>
  <c r="C64" i="85" s="1"/>
  <c r="C47" i="85"/>
  <c r="E45" i="85"/>
  <c r="C45" i="85" s="1"/>
  <c r="C49" i="85" s="1"/>
  <c r="C27" i="85"/>
  <c r="E25" i="85"/>
  <c r="C25" i="85" s="1"/>
  <c r="C29" i="85" s="1"/>
  <c r="C127" i="85"/>
  <c r="E125" i="85"/>
  <c r="C125" i="85" s="1"/>
  <c r="D14" i="79"/>
  <c r="C8" i="79"/>
  <c r="D12" i="79" s="1"/>
  <c r="C129" i="85" l="1"/>
  <c r="C189" i="85"/>
  <c r="G189" i="85" s="1"/>
  <c r="I189" i="85" s="1"/>
  <c r="D9" i="79"/>
  <c r="D8" i="79" s="1"/>
  <c r="D15" i="79"/>
</calcChain>
</file>

<file path=xl/sharedStrings.xml><?xml version="1.0" encoding="utf-8"?>
<sst xmlns="http://schemas.openxmlformats.org/spreadsheetml/2006/main" count="2493" uniqueCount="378">
  <si>
    <t>บช.ตชด.</t>
  </si>
  <si>
    <t>ภ.9</t>
  </si>
  <si>
    <t>สทส.</t>
  </si>
  <si>
    <t>บาท</t>
  </si>
  <si>
    <t>สกบ.</t>
  </si>
  <si>
    <t>สพฐ.ตร.</t>
  </si>
  <si>
    <t>ภ.5</t>
  </si>
  <si>
    <t>ศชต.</t>
  </si>
  <si>
    <t>หน่วยรายงานสำนักงานตำรวจแห่งชาติ</t>
  </si>
  <si>
    <t>ภ.4</t>
  </si>
  <si>
    <t>ที่ดินและสิ่งก่อสร้าง</t>
  </si>
  <si>
    <t>บช.ส.</t>
  </si>
  <si>
    <t>ภ.1</t>
  </si>
  <si>
    <t>ภ.2</t>
  </si>
  <si>
    <t>บช.น.</t>
  </si>
  <si>
    <t>ภ.3</t>
  </si>
  <si>
    <t>บช.ก.</t>
  </si>
  <si>
    <t>สตม.</t>
  </si>
  <si>
    <t>เบิกจ่ายแล้ว</t>
  </si>
  <si>
    <t>ลำดับ</t>
  </si>
  <si>
    <t>หน่วยจัดหา</t>
  </si>
  <si>
    <t>หน่วยได้รับ</t>
  </si>
  <si>
    <t>บ.ตร.</t>
  </si>
  <si>
    <t>ภ.7</t>
  </si>
  <si>
    <t>ภ.8</t>
  </si>
  <si>
    <t>ทำสัญญาแล้ว</t>
  </si>
  <si>
    <t>จำนวนเงิน (หน่วย : บาท)</t>
  </si>
  <si>
    <t>ภ.6</t>
  </si>
  <si>
    <t>รพ.ตร.</t>
  </si>
  <si>
    <t>รายการ</t>
  </si>
  <si>
    <t>บช.ปส.</t>
  </si>
  <si>
    <t>สท.</t>
  </si>
  <si>
    <t>ตร.</t>
  </si>
  <si>
    <t>รวมที่ดินและสิ่งก่อสร้าง</t>
  </si>
  <si>
    <t>บช.ศ.</t>
  </si>
  <si>
    <t>รร.นรต.</t>
  </si>
  <si>
    <t>จต.</t>
  </si>
  <si>
    <t>ครุภัณฑ์</t>
  </si>
  <si>
    <t>สกพ.</t>
  </si>
  <si>
    <t>สลก.ตร.</t>
  </si>
  <si>
    <t>สง.ก.ตร.</t>
  </si>
  <si>
    <t>สยศ.ตร.</t>
  </si>
  <si>
    <t>ตท.</t>
  </si>
  <si>
    <t>สตส.</t>
  </si>
  <si>
    <t>วน.</t>
  </si>
  <si>
    <t>กมค.</t>
  </si>
  <si>
    <t>พ.ร.บ./จัดสรร</t>
  </si>
  <si>
    <t>รวมครุภัณฑ์</t>
  </si>
  <si>
    <t>รายการงบลงทุนที่หน่วยได้รับการจัดสรรงปบระมาณ</t>
  </si>
  <si>
    <t>จำนวนรายการ</t>
  </si>
  <si>
    <t>วงเงิน</t>
  </si>
  <si>
    <t>งบลงทุน ตาม พ.ร.บ.</t>
  </si>
  <si>
    <t>รายการไม่ผูกพัน</t>
  </si>
  <si>
    <t>รายการผูกพัน</t>
  </si>
  <si>
    <t xml:space="preserve">   - ผูกพันเก่า</t>
  </si>
  <si>
    <t xml:space="preserve">   - ผูกพันใหม่</t>
  </si>
  <si>
    <t>อาวุธยุทโธปกรณ์</t>
  </si>
  <si>
    <t>พร้อมอุปกรณ์ช่วยเหลือผู้ประสบภัย 1 ลำ</t>
  </si>
  <si>
    <t xml:space="preserve"> - จำนวน 8 รายการ</t>
  </si>
  <si>
    <t xml:space="preserve">    1. ศชต.</t>
  </si>
  <si>
    <t xml:space="preserve">    2. บช.ตชด.</t>
  </si>
  <si>
    <t>แยกเป็นหน่วยต่าง ๆ ดังนี้</t>
  </si>
  <si>
    <t xml:space="preserve">    3. นรป.</t>
  </si>
  <si>
    <t xml:space="preserve">    4. สกบ.</t>
  </si>
  <si>
    <t xml:space="preserve">       1) เสื้อเกราะอ่อนป้องกันกระสุน พร้อมแผ่นกระแข็ง 500 ตัว</t>
  </si>
  <si>
    <t xml:space="preserve">        2) เสื้อเกราะอ่อนป้องกันกระสุนพร้อมแผ่นเกราะแข็ง 1,000 ตัว วงเงิน 34,800,000  บาท</t>
  </si>
  <si>
    <t xml:space="preserve">        3) เครื่องยิงทำลายวงจรระเบิดแสวงเครื่อง 2 เครื่อง วงเงิน  1,000,000 บาท</t>
  </si>
  <si>
    <t xml:space="preserve">        4) เครื่องตรวจทุ่นระเบิด 2 เครื่อง  วงเงิน  500,000  บาท</t>
  </si>
  <si>
    <t xml:space="preserve">        5) หุ่นยนต์เก็บกู้วัตถุระเบิด 2 ตัว  วงเงิน 7,000,000  บาท</t>
  </si>
  <si>
    <t xml:space="preserve">        6) ชุดนิรภัยสำหรับเก็บกู้วัตถุระเบิด 2 ชุด  วงเงิน  5,600,000  บาท</t>
  </si>
  <si>
    <t xml:space="preserve">        7) ชุดอาวุธและอุปกรณ์พิเศษประจำรถยนต์อาวุธในการถวายความปลอดภัย (นรป.) 4 ชุด</t>
  </si>
  <si>
    <t xml:space="preserve">       8) เสิ้อเกราะอ่อนป้องกันกระสุน 2,200 ตัว</t>
  </si>
  <si>
    <t xml:space="preserve"> - ผูกพันเก่า  5 รายการ</t>
  </si>
  <si>
    <t xml:space="preserve">     1) โครงการก่อสร้างอาคารที่ทำการกองบัญชาการตำรวจสอบสวนกลางพร้อมส่วนประกอบ 1 หลัง </t>
  </si>
  <si>
    <t>(ผูกพัน ปี 2551 - 2552 , 2554 - 2556)   วงเงิน  35,287,900  บาท</t>
  </si>
  <si>
    <t xml:space="preserve">บาท </t>
  </si>
  <si>
    <t xml:space="preserve">     2) ค่าใช้จ่ายในการจัดซื้อที่ดินจากบรรษัทบริหารสินทรัพย์ไทยไว้ใช้เป็นสถานที่ดำเนินการก่อสร้าง</t>
  </si>
  <si>
    <t xml:space="preserve">อาคารที่ทำการและอาคารที่พักอาศัยให้กับข้าราชการตำรวจของกองบัญชาการตำรวจสอบสวนกลาง </t>
  </si>
  <si>
    <t>(ผูกพันปี 2554 - 2555)  วงเงิน  700,000,000  บาท</t>
  </si>
  <si>
    <t xml:space="preserve">      3) โครงการก่อสร้างอาคารที่ทำการโรงเรียนนายร้อยตำรวจ พร้อมส่วนประกอบ 1 หลัง</t>
  </si>
  <si>
    <t xml:space="preserve">      5) ก่อสร้างอาคารที่ทำการสำนักงานจเรตำรวจ จำนวน 1 หลัง และอาคารที่ทำการสำนักงาน</t>
  </si>
  <si>
    <t>ตรวจสอบภายใน จำนวน 1 หลัง พร้อมส่วนประกอบ(ผูกพันปี 2554-2556)</t>
  </si>
  <si>
    <t xml:space="preserve">      4) โครงการก่อสร้างอาคารโรงพยาบาลตำรวจ(ผูกพันปี 2553-2557) </t>
  </si>
  <si>
    <t xml:space="preserve">(ผูกพันปี 2551-2552,2555-2556)  </t>
  </si>
  <si>
    <t xml:space="preserve"> - ผูกพันใหม่  3 รายการ</t>
  </si>
  <si>
    <t xml:space="preserve">      1) อาคารที่ทำการตำรวจภูธรภาค 8 พร้อมส่วนประกอบ 1 หลัง (ผูกพัน ปี 2555 - ปี 2556)</t>
  </si>
  <si>
    <t xml:space="preserve">      2) โครงการก่อสร้างอาคารที่ทำการศูนย์พิสูจน์หลักฐาน 6 จังหวัดพิษณุโลก พร้อมค่าถมดินและ</t>
  </si>
  <si>
    <t xml:space="preserve">      3) โครงการก่อสร้างอาคารที่ทำการศูนย์พิสูจน์หลักฐาน 4 จังหวัดขอนแก่น พร้อมส่วนประกอบ </t>
  </si>
  <si>
    <t>1 หลัง(ผูกพันปี 2555-2556)  วงเงิน  6,750,000 บาท</t>
  </si>
  <si>
    <t>ส่วนประกอบ 1 หลัง(ผูกพันปี 2555-2556)   วงเงิน  7,043,800  บาท</t>
  </si>
  <si>
    <t xml:space="preserve"> - ผูกพันใหม่  2 รายการ</t>
  </si>
  <si>
    <t xml:space="preserve"> สพฐ.ตร.</t>
  </si>
  <si>
    <t xml:space="preserve">   2) โครงการขยายฐานข้อมูลระบบตรวจสอบลายพิมพ์นิ้วมืออัตโนมัติ (AFIS)(ผูกพันปี 2555-2556)</t>
  </si>
  <si>
    <t xml:space="preserve">   1) โครงการจัดหาเฮลิคอปเตอร์ชนิด 2 เครื่องยนต์ (ทดแทน)</t>
  </si>
  <si>
    <t>รายการผูกพัน  8  รายการ</t>
  </si>
  <si>
    <t>วงเงิน (บาท)</t>
  </si>
  <si>
    <t>คิดเป็นร้อยละ</t>
  </si>
  <si>
    <t>งบสุทธิ(หลังโอนเปลี่ยนแปลง)</t>
  </si>
  <si>
    <t>ยังไม่ทำสัญญา</t>
  </si>
  <si>
    <t>ยอดสุทธิ</t>
  </si>
  <si>
    <t>เปรียบเทียบผลการเบิกจ่ายงบลงทุน</t>
  </si>
  <si>
    <t>ประชุมครั้งที่ 2/2555</t>
  </si>
  <si>
    <t>ประชุมครั้งที่ 3/2555</t>
  </si>
  <si>
    <t>จัดสรร (โอนเปลี่ยนแปลง)</t>
  </si>
  <si>
    <t>รน.</t>
  </si>
  <si>
    <t>ปส.</t>
  </si>
  <si>
    <t>บัญชีงบลงทุนหน่วยต่างๆ ในสังกัด ตร.</t>
  </si>
  <si>
    <t>หน่วย</t>
  </si>
  <si>
    <t>จำนวนเงิน</t>
  </si>
  <si>
    <t>ภาค 1</t>
  </si>
  <si>
    <t>ภาค 2</t>
  </si>
  <si>
    <t>ภาค 3</t>
  </si>
  <si>
    <t>ภาค 4</t>
  </si>
  <si>
    <t>ภาค 5</t>
  </si>
  <si>
    <t>ภาค 6</t>
  </si>
  <si>
    <t>ภาค 7</t>
  </si>
  <si>
    <t>ภาค 8</t>
  </si>
  <si>
    <t>ภาค 9</t>
  </si>
  <si>
    <t xml:space="preserve">จต. </t>
  </si>
  <si>
    <t>รวมทั้งหมด</t>
  </si>
  <si>
    <t>รวมงบลงทุน(ตร.)</t>
  </si>
  <si>
    <t>ผลเบิกจ่าย</t>
  </si>
  <si>
    <t>จัดซื้อ/สัญญา</t>
  </si>
  <si>
    <t>คงเหลือ(หลังเบิกจ่าย)</t>
  </si>
  <si>
    <t xml:space="preserve"> - ครุภัณฑ์ฯ</t>
  </si>
  <si>
    <t xml:space="preserve"> - ที่ดินและสิ่งก่อสร้าง</t>
  </si>
  <si>
    <t>ประจำปีงบประมาณ พ.ศ.2556</t>
  </si>
  <si>
    <t>ลำดับที่</t>
  </si>
  <si>
    <t>รวมทั้งสิ้น</t>
  </si>
  <si>
    <t>ผลผลิต</t>
  </si>
  <si>
    <t>สงป.</t>
  </si>
  <si>
    <t>สรุปผลการเบิกจ่ายงบลงทุนที่หน่วยได้รับการจัดสรรงบประมาณ</t>
  </si>
  <si>
    <t xml:space="preserve"> ตร. มีผลเบิกจ่ายงบลงทุน จำนวนเงิน </t>
  </si>
  <si>
    <t>บาท คิดเป็นร้อยละ</t>
  </si>
  <si>
    <t>ข้อมูล ณ 2 ม.ค.2556 (ระบบ GFMIS)</t>
  </si>
  <si>
    <t>เป้าหมายการเบิกจ่ายงบลงทุน ไตรมาสที่ 1  ร้อยละ 10</t>
  </si>
  <si>
    <t xml:space="preserve"> - หน่วยที่มีผลเบิกจ่ายเป็นไปตามเป้าหมาย มี 1  หน่วย ดังนี้</t>
  </si>
  <si>
    <t xml:space="preserve"> - หน่วยที่มีผลเบิกจ่ายไม่เป็นไปตามเป้าหมาย มี 34  หน่วย แยกเป็น</t>
  </si>
  <si>
    <t>ยังไม่มีผลเบิกจ่าย  30  หน่วย ดังนี้</t>
  </si>
  <si>
    <t>มีผลเบิกจ่ายแล้ว  4  หน่วย ดังนี้</t>
  </si>
  <si>
    <t>ยังไม่ทำสัญญา/เงินเหลือจากการจัดหา</t>
  </si>
  <si>
    <t>รายละเอียดงบลงทุนรายหน่วย  ประจำปีงบประมาณ พ.ศ.2556</t>
  </si>
  <si>
    <t>ทำสัญญา</t>
  </si>
  <si>
    <t>ครุภัณฑ์ฯ</t>
  </si>
  <si>
    <t>สิ่งก่อสร้าง</t>
  </si>
  <si>
    <t>ตชด.</t>
  </si>
  <si>
    <t>งบลงทุน</t>
  </si>
  <si>
    <t>รายการที่เอาออก</t>
  </si>
  <si>
    <t>ข้อมูล ณ 1 เม.ย.56</t>
  </si>
  <si>
    <t xml:space="preserve">รายงาน ณ :  </t>
  </si>
  <si>
    <t>เบิกจ่าย</t>
  </si>
  <si>
    <t>ส.</t>
  </si>
  <si>
    <t>สง.ก.ต.ช.</t>
  </si>
  <si>
    <t>สง.นรป.</t>
  </si>
  <si>
    <t>ประจำปีงบประมาณ พ.ศ.2557</t>
  </si>
  <si>
    <t>ข้อมูล ณ วันที่  (ระบบ GFMIS)</t>
  </si>
  <si>
    <t>ประชุมครั้งที่ /2556</t>
  </si>
  <si>
    <t>ประจำปีงบประมาณ พ.ศ. 2557</t>
  </si>
  <si>
    <t>รายละเอียดงบลงทุนรายหน่วย ประจำปีงบประมาณ พ.ศ.2557</t>
  </si>
  <si>
    <t xml:space="preserve">ข้อมูล ณ </t>
  </si>
  <si>
    <t>รวมงบลงทุน(สลก.ตร.)</t>
  </si>
  <si>
    <t>รวมงบลงทุน(ตท.)</t>
  </si>
  <si>
    <t>รวมงบลงทุน(สท.)</t>
  </si>
  <si>
    <t>รวมงบลงทุน(สง.ก.ต.ช.)</t>
  </si>
  <si>
    <t>รวมงบลงทุน(บ.ตร.)</t>
  </si>
  <si>
    <t>รวมงบลงทุน(วน.)</t>
  </si>
  <si>
    <t>รวมงบลงทุน(สยศ.ตร.)</t>
  </si>
  <si>
    <t>รวมงบลงทุน(สกบ.)</t>
  </si>
  <si>
    <t>รวมงบลงทุน(สกพ.)</t>
  </si>
  <si>
    <t>รวมงบลงทุน(สงป.)</t>
  </si>
  <si>
    <t>รวมงบลงทุน(กมค.)</t>
  </si>
  <si>
    <t>รวมงบลงทุน(สง.ก.ตร.)</t>
  </si>
  <si>
    <t>รวมงบลงทุน(จต.)</t>
  </si>
  <si>
    <t>รวมงบลงทุน(สตส.)</t>
  </si>
  <si>
    <t>รวมงบลงทุน(บช.น.)</t>
  </si>
  <si>
    <t>รวมงบลงทุน(ภ.1)</t>
  </si>
  <si>
    <t>รวมงบลงทุน(ภ.2)</t>
  </si>
  <si>
    <t>รวมงบลงทุน(ภ.3)</t>
  </si>
  <si>
    <t>รวมงบลงทุน(ภ.4)</t>
  </si>
  <si>
    <t>รวมงบลงทุน(ภ.5)</t>
  </si>
  <si>
    <t>รวมงบลงทุน(ภ.6)</t>
  </si>
  <si>
    <t>รวมงบลงทุน(ภ.7)</t>
  </si>
  <si>
    <t>รวมงบลงทุน(ภ.8)</t>
  </si>
  <si>
    <t>รวมงบลงทุน(ภ.9)</t>
  </si>
  <si>
    <t>รวมงบลงทุน(ศชต.)</t>
  </si>
  <si>
    <t>รวมงบลงทุน(สพฐ.ตร.)</t>
  </si>
  <si>
    <t>รวมงบลงทุน(ตชด.)</t>
  </si>
  <si>
    <t>รวมงบลงทุน(สตม.)</t>
  </si>
  <si>
    <t>รวมงบลงทุน(ส.)</t>
  </si>
  <si>
    <t>รวมงบลงทุน(สทส.)</t>
  </si>
  <si>
    <t>รวมงบลงทุน(บช.ศ.)</t>
  </si>
  <si>
    <t>รวมงบลงทุน(รร.นรต.)</t>
  </si>
  <si>
    <t>รวมงบลงทุน(รพ.ตร.)</t>
  </si>
  <si>
    <t>รวมงบลงทุน(บช.ก.)</t>
  </si>
  <si>
    <t>รวมงบลงทุน(รน.)</t>
  </si>
  <si>
    <t>รวมงบลงทุน(ปส.)</t>
  </si>
  <si>
    <t>รวมงบลงทุน(สง.นรป.)</t>
  </si>
  <si>
    <t>รวม</t>
  </si>
  <si>
    <t xml:space="preserve"> </t>
  </si>
  <si>
    <t>22 พ.ค.57 รายงานขอซื้อ/ขอจ้าง/เสนอแต่งตั้งคณะกรรมการสอบราคา</t>
  </si>
  <si>
    <t>29 พ.ค.57 แต่งตั้งคณะกรรมการสอบราคา</t>
  </si>
  <si>
    <t>ครุ</t>
  </si>
  <si>
    <t>สกส</t>
  </si>
  <si>
    <t>ประจำปีงบประมาณ พ.ศ.2558</t>
  </si>
  <si>
    <t>.</t>
  </si>
  <si>
    <t>จำนวน</t>
  </si>
  <si>
    <t>บ.ตร</t>
  </si>
  <si>
    <t>-</t>
  </si>
  <si>
    <t>แบบรายงานการจัดซื้อจัดจ้าง ครุภัณฑ์ที่ดินและสิ่งก่อสร้าง ปีงบประมาณ  2559</t>
  </si>
  <si>
    <t xml:space="preserve">ความก้าวหน้า/ปัญหา 
ประชุม ครั้งที่ 
วันที่ </t>
  </si>
  <si>
    <t>โครงการก่อสร้างอาคารที่ทำการ ศูนย์พิสูจน์หลักฐาน 8 (จว.สุราษฎร์ธานี) พร้อมค่าถมที่ดินและส่วนประกอบ 1 หลัง</t>
  </si>
  <si>
    <t xml:space="preserve">โครงการเพิ่มประสิทธิภาพงานด้านข่าวกรอง 1 โครงการ  </t>
  </si>
  <si>
    <t>รสง.(ก.ด้านการข่าว)</t>
  </si>
  <si>
    <t>ยาเสพติด (ก.สืบสวนฯ)</t>
  </si>
  <si>
    <t>เครื่องเอ็กซเรย์ตรวจค้นยาเสพติด จำนวน 3 เครื่อง</t>
  </si>
  <si>
    <t>รปภ.(ก.เทคโนโลยีฯ)</t>
  </si>
  <si>
    <t>โครงการเพิ่มประสิทธิภาพฯชายแดนใต้</t>
  </si>
  <si>
    <t>เสื้อเกราะอ่อนป้องกันกระสุน พร้อมแผ่นเกราะแข็ง (ทดแทน) สำหรับ ศชต. เลขที่ 53 ถ.สุขยางค์ ต.สะเตง อ.เมือง จ.ยะลา จำนวน 55 ตัว</t>
  </si>
  <si>
    <t>รปภ.(ก.ป้องกันฯ)</t>
  </si>
  <si>
    <t xml:space="preserve">อาคารที่ทำการ ศฝร.ศชต. เลขที่ 53 ถ.สุขยางค์ ต.สะเตง อ.เมือง จ.ยะลา </t>
  </si>
  <si>
    <t>รปภ.(ก.ผลิตและฝึกอบรม)</t>
  </si>
  <si>
    <t>โครงการก่อสร้างอาคารที่ทำการ พฐ.จว.น่าน พร้อมส่วนประกอบ ต.ไชยสถาน อ.เมือง จ.น่าน 1 หลัง</t>
  </si>
  <si>
    <t>โล่กันกระสุนอาวุธปืนสงคราม Level 3A บก.สส.ภ.2  1 ตัว</t>
  </si>
  <si>
    <t>ปืนยิงแก๊สน้ำตาพร้อมอุปกรณ์ บก.สส.ภ.2  1 ชุด</t>
  </si>
  <si>
    <t>รปภ.(ก.บริหารจัดการ)</t>
  </si>
  <si>
    <t>รถลากจูง 6 ล้อ พร้อมวิทยุอุปกรณ์สื่อสารไซเรน ภ.6 ต.มะตูม อ.พรหมพิราม จว.พิษณุโลก จำนวน 5 คัน</t>
  </si>
  <si>
    <t>เรือนแถวชั้นประทวนและพลตำรวจ บก.สส.ภ.8 ต.ไม้ขาว อ.ถลาง จว.ภูเก็ต จำนวน 27 หลัง</t>
  </si>
  <si>
    <t>โครงการ AEC</t>
  </si>
  <si>
    <t>อยธ.(ก.การตรวจพิสูจน์)</t>
  </si>
  <si>
    <t>โครงการพัฒนาเทคโนโลยีสารสนเทศสถานีตำรวจ (CRIMES) ระยะที่ 2 (ส่วนที่ 2) สทส. แขวงวังใหม่ เขตปทุมวัน กรุงเทพมหานคร</t>
  </si>
  <si>
    <t>โครงการก่อสร้างอาคารที่พักอาศัย (แฟลต 8 ชั้น) ขนาด 42 ครอบครัว (ซอยลือชา) (เฟต 2) จำนวน 5 หลัง</t>
  </si>
  <si>
    <t>โครงการจัดหาอาวุธปืนให้กับผู้สำเร็จการศึกษาใหม่ (นรต.และนสต.) จำนวน 7910 ชุด</t>
  </si>
  <si>
    <t xml:space="preserve">ความก้าวหน้า/ปัญหา 
ประชุม (ระดับเจ้าหน้าที่) ครั้งที่ 7/58 
วันที่ 21 ส.ค.58 </t>
  </si>
  <si>
    <t>บัญชีงบลงทุนหน่วยต่างๆ ในสังกัด ตร. ปีงบประมาณ 2559</t>
  </si>
  <si>
    <t>โครงการปรับปรุงสมรรถนะเฮลิคอปเตอร์ รองรับการเข้าสู่ประชาคมอาเซียน บ.ตร. แขวงท่าแร้ง เขตบางเขน กรุงเทพมหานคร 1 โครงการ</t>
  </si>
  <si>
    <t>ผลผลิต/โครงการ</t>
  </si>
  <si>
    <t>รวมงบลงทุน</t>
  </si>
  <si>
    <t>โครงการเพิ่มประสิทธิภาพการควบคุมสถานการณ์ความไม่สงบในเขต จชต.</t>
  </si>
  <si>
    <t>โครงการจัดหาอาวุธยุทโธปกรณ์สำหรับกำลังพลใหม่ ต.สะเตง อ.เมือง จ.ยะลา</t>
  </si>
  <si>
    <t xml:space="preserve">เสื้อเกราะอ่อนป้องกันกระสุน ระดับ 3+ (ภาคใต้) ต.สะเตง อ.เมือง จ.ยะลา </t>
  </si>
  <si>
    <t>1,355 ตัว</t>
  </si>
  <si>
    <t>การป้องกันและปราบปรามการลักลอบหลบหนีเข้าเมืองและ
คนต่างด้าวไม่พึงปรารถนา</t>
  </si>
  <si>
    <t>รถจักรยานยนต์ ขนาด 300 ซีซี สำหรับโครงการยกระดับการรักษาความปลอดภัยในชีวิตและทรัพย์สิน รองรับเศรษฐกิจพิเศษ สถานีตำรวจภูธรแม่สาย จว.เชียงราย</t>
  </si>
  <si>
    <t>13 คัน</t>
  </si>
  <si>
    <t>คอมพิวเตอร์ สำหรับประมวลผลแบบที่ 2 สำหรับโครงการยกระดับการรักษาความปลอดภัยในชีวิตและทรัพย์สิน รองรับเศรษฐกิจพิเศษ สถานีตำรวจภูธรแม่สาย จว.เชียงราย</t>
  </si>
  <si>
    <t>3 เครื่อง</t>
  </si>
  <si>
    <t>กล้องถ่ายวีดีโอระบบดิจิตอล สำหรับโครงการยกระดับการรักษาความปลอดภัยในชีวิตและทรัพย์สิน รองรับเศรษฐกิจพิเศษ สถานีตำรวจภูธรแม่สาย จว.เชียงราย</t>
  </si>
  <si>
    <t>8 กล้อง</t>
  </si>
  <si>
    <t>โครงการพัฒนาช่องตรวจหนังสือเดินทาง เพื่อขับเคลื่อนนโยบายเขตพัฒนาเศรษฐกิจพิเศษ ตรวจคนเข้าเมือง จว.สระแก้ว</t>
  </si>
  <si>
    <t>40 ช่อง</t>
  </si>
  <si>
    <t>ปรับปรุงหน่วยบริการประชาชน เพื่อยกระดับการรักษาความปลอดภัยในชีวิตและทรัพย์สิน รอบรับเศรษฐกิจพิเศษ สถานีตำรวจภูธรแม่สาย จว.เชียงราย (1. ตู้ยามบ้านด้าย 2. ตู้ยามบาสพาส 3. ตู้ยามโป่งงาม 4. ตู้ยามโป่งผา 5. ตู้ยามเวียงพางคำ 6. ตู้ยามเวียงหอม 7. ตู้ยามห้วยไคร้ 8. ตู้ยามห้วยน้ำริน 9. ตู้ยามัวฝาย และ 10. ศูนย์จราจร สภ.แม่สาย)</t>
  </si>
  <si>
    <t>10 แห่ง</t>
  </si>
  <si>
    <t>สร้างศูนย์ One stop Service โครงการยกระดับการรักษาความปลอดภัยในชีวิตและทรัพย์สิน รอบรับเศรษฐกิจพิเศษ สถานีตำรวจภูธรแม่สาย จว.เชียงราย</t>
  </si>
  <si>
    <t>1 แห่ง</t>
  </si>
  <si>
    <t>การรักษาความปลอดภัยในชีวิตและทรัพย์สินของประชาชน</t>
  </si>
  <si>
    <t>โครงการจัดหาและติดตั้งระบบวทยุสื่อสารดิจิตอล ระยะที่ 1</t>
  </si>
  <si>
    <t>โครงการจัดหาอุปกรณ์ประจำกายให้กับ ขรก.ตร.สายปฏิบัติงาน</t>
  </si>
  <si>
    <t>รายการงบลงทุนที่หน่วยได้รับการจัดสรรงบประมาณ</t>
  </si>
  <si>
    <t>ประจำปีงบประมาณ พ.ศ.2559 (หมวดงบรายจ่ายอื่น)</t>
  </si>
  <si>
    <t>2 M</t>
  </si>
  <si>
    <t>2M - 500M</t>
  </si>
  <si>
    <t>คร</t>
  </si>
  <si>
    <t>500 M +</t>
  </si>
  <si>
    <t>โครงการศูนย์ฝึกอบรมพัฒนาบุคลากรและสวัสดิการสำนักงานตำรวจแห่งชาติ ระยะที่ 2 อ.ชะอำ จ.เพชรบุรี (ผูกพันใหม่ ปี 59)</t>
  </si>
  <si>
    <t xml:space="preserve">ความก้าวหน้า/ปัญหา 
ประชุม (ระดับ ตร.) ครั้งที่ 1/59
วันที่ 6 พ.ย.58 </t>
  </si>
  <si>
    <t>500 M</t>
  </si>
  <si>
    <t>500  M</t>
  </si>
  <si>
    <t xml:space="preserve">ความก้าวหน้า/ปัญหา 
ประชุม (ระดับ ตร.) ครั้งที่ 2/59
วันที่ 4 ธ.ค.58 </t>
  </si>
  <si>
    <t>รายงาน ณ :  25 พ.ย.58</t>
  </si>
  <si>
    <t>อยู่ระหว่างกำหนดคุณลักษณะเฉพาะ</t>
  </si>
  <si>
    <t>อยู่ระหว่างขออนุมัติยกเลิกประกาศ TOR</t>
  </si>
  <si>
    <t xml:space="preserve">16-22 ต.ค.58 ประกาศเชิญชวน / 16 พ.ย.กำหนดเสนอราคา </t>
  </si>
  <si>
    <t>-30 พ.ย.58 เสนอสำนักงบประมาณเห็นชอบราคา   
- 14-18 ธ.ค.58 ขออนุมัติร่างผ่าน ผบ.ตร.ถึง รัฐมนตรีเจ้าสังกัด 
- 22-25 ธ.ค.58 เสนอขออนุมัติจ้างต่อรัฐมนตรีเจ้าสังกัด -30 ธ.ค.58  ลงนามในสัญญาจ้างได้ </t>
  </si>
  <si>
    <t xml:space="preserve">  อยู่ระหว่างการขออนุมัติจัดหาพัสดุประเภทยุทธภัณฑ์ โดยขอยกเว้นการปฏิบัติตามระเบียบ ก.ต.ช. ให้ ศชต. เป็นผู้จัดหาเอง ตามหนังสือ ศชต. ที่ 0025.142/11616 ลง 31 ต.ค.58 เมื่อได้รับการอนุมัติคาดว่าจะลงนามสัญญาได้ภายใน 31 ธ.ค.58  </t>
  </si>
  <si>
    <t xml:space="preserve">   อยู่ระหว่างการขออนุมัติจัดหาพัสดุประเภทยุทธภัณฑ์ โดยขอยกเว้นการปฏิบัติตามระเบียบ ก.ต.ช. ให้ ศชต. เป็นผู้จัดหาเอง ตามหนังสือ ศชต. ที่ 0025.142/11616 ลง 31 ต.ค.58 เมื่อได้รับการอนุมัติคาดว่าจะลงนามสัญญาได้ภายใน 31 ธ.ค.58   </t>
  </si>
  <si>
    <t xml:space="preserve"> อยู่ระหว่างรอแบบรูปรายการ จาก ยธ.สกบ. เพื่อกำหนดราคากลาง </t>
  </si>
  <si>
    <t xml:space="preserve"> อยู่ระหว่างการประสานโยธาธิการจังหวัดเป็นกรรมการกำหนดราคากลาง </t>
  </si>
  <si>
    <t>อยู่ระหว่างเสนอ ผบช.ปส. อนุมัติ Spec เพื่อใช้ประกอบการจัดหา</t>
  </si>
  <si>
    <t>อยู่ระหว่างการทบทวนการจัดซื้อ เสนอ ตร.</t>
  </si>
  <si>
    <t>คณะกรรมการฯ วิธีพิเศษ..เห็นควรซื้อจาก บ.วินเพาเวอร์คอปอเรชั่น เป็นเงิน 205,330บาท (อยู่ระหว่างการขออนุมัติรองนายกรัฐมนตรี ในฐานะรัฐมนตรีเจ้าสังกัด)</t>
  </si>
  <si>
    <t>อยู่ระหว่างการขออนุมัติรองนายกรัฐมนตรี ในฐานะรัฐมนตรีเจ้าสังกัด</t>
  </si>
  <si>
    <t>อยู่ระหว่างจัดทำผังและแบบรูปรายการ</t>
  </si>
  <si>
    <t xml:space="preserve"> - อยู่ระหว่างขอรับแบบแปลนอาคารและแบบรูปรายการ ตามแบบเลขที่ 8859/50 จาก ยธ.สกบ.</t>
  </si>
  <si>
    <t xml:space="preserve"> - ได้รับแบบแปลนอาคารและแบบรูปรายการ ตามแบบเลขที่ 8859/50 ลงวันที่ 17 พ.ย.58 จาก ยธ.สกบ. แล้ว เมื่อวันที่ 15 พ.ย.58 และส่งให้ พฐ.จว.น่าน เมื่อวันที่ 20 พ.ย. 58
 - อยู่ระหว่าง พฐ.จว.น่าน ดำเนินการในส่วนที่เกี่ยวข้องต่อไป</t>
  </si>
  <si>
    <t xml:space="preserve"> - อยู่ระหว่างแต่งตั้งคณะกรรมการกำหนดราคากลาง และ รอแบบ BOQ</t>
  </si>
  <si>
    <t>อยู่ระหว่างร่าง TOR</t>
  </si>
  <si>
    <t xml:space="preserve"> - รอดำเนินการจัดหารวมกับรายการโครงการอาวุธปืน 55,000 กระบอก ที่นำเข้า ครม.</t>
  </si>
  <si>
    <t xml:space="preserve"> - 30 พ.ย.58 เสนอแต่งตั้ง คกก.กำหนดราคากลาง
- กระบวนการจัดจ้างใช้เวลาในการดำเนินการประมาณ 60 วัน
- สามารถผูกพันสัญญาได้ภายใน มี.ค.59</t>
  </si>
  <si>
    <t>อยู่ระหว่างดำเนินการเสนอ กวพ.ยกเว้นวิธีการจัดหา</t>
  </si>
  <si>
    <t>อยู่ระหว่างคณะกรรมการพิจารณาผลการเสนอราคา</t>
  </si>
  <si>
    <t>หน่วยที่มีรายการลงนามในสัญญาแล้ว แต่ยังไม่บันทึก PO
ข้อมูล ณ วันที่ 25 พ.ย.58</t>
  </si>
  <si>
    <t xml:space="preserve">ความก้าวหน้า/ปัญหา 
ประชุม (ระดับ ตร.) ครั้งที่ 3/59
วันที่ 8 ม.ค.59 </t>
  </si>
  <si>
    <t>สรุปรายการงบลงทุนหน่วยต่างๆ ในสังกัด ตร. ปีงบประมาณ 2559</t>
  </si>
  <si>
    <t>ไม่เกิน 2 ลบ.</t>
  </si>
  <si>
    <t>2 ลบ. - 500 ลบ.</t>
  </si>
  <si>
    <t>มากกว่า 500 ลบ.</t>
  </si>
  <si>
    <t>รายงาน ณ :  25 ธ.ค.58</t>
  </si>
  <si>
    <t xml:space="preserve"> - จัดซื้อโดยตรงจากต่างประเทศ</t>
  </si>
  <si>
    <t xml:space="preserve"> - คกก.กำหนดราคากลางคำนวณราคาค่าก่อสร้าง</t>
  </si>
  <si>
    <t>อยู่ระหว่างจัดทำ TOR
ปัญหาอุปสรรค - ไม่มี</t>
  </si>
  <si>
    <t>1.ผบ.ตร.มีความเห็นยกเลิกการจัดซื้อ       
2.อยู่ระหว่าง บช.ปส.ขอรับความเห็นชอบจัดซื้อใหม่</t>
  </si>
  <si>
    <t>คณะกรรมการกำหนดราคากลาง
7 ม.ค. 59 ประธานกรรมการนัดประชุม
การพิจารณากำหนดนโยบาย
การใช้ที่ดินและอาคารสถานที่ของ ตร.</t>
  </si>
  <si>
    <t>เสนอสำนักงบประมาณพิจารณาเห็นชอบราคา</t>
  </si>
  <si>
    <t xml:space="preserve"> อยู่ระหว่างการขออนุมัติจัดหาพัสดุประเภทยุทธภัณฑ์ โดยขอยกเว้นการปฏิบัติตามระเบียบ ก.ต.ช. ให้ ศชต.   เป็นผู้จัดหาเอง ตามหนังสือ ศชต. ที่ 0025.142/11616 ลง 31 ต.ค.58</t>
  </si>
  <si>
    <t xml:space="preserve"> อยู่ระหว่างรอรูปแบบรายการจาก ยธ.สกบ. เพื่อกำหนดราคากลาง</t>
  </si>
  <si>
    <t xml:space="preserve"> -ดำเนินการจัดซื้อโดยวิธีพิเศษ คณะกรรมการฯ มีมติเป็นเอกฉันท์ 
 เห็นควรซื้อครุภัณฑ์โครงการเพิ่มประสิทธิภาพงานด้านข่าวกรองจาก บริษัท วินเพาเวอคอปอเรชั่น เป็นเงินจำนวน 205,330,000.-บาท  กำหนดส่งมอบ 150 วันนับจากวันทำสัญญา ,นำเรียน ตร. ขออนุมัติจัดซื้อ อำนาจอนุมัติสั่งซื้อเป็นของรองนายกรัฐมนตรีในฐานะรัฐมนตรีเจ้าสังกัด
'-ตร. มีบันทึกสั่งการ ลง 11 พ.ย.58 ให้ บช.ส. ดำเนินการชี้แจงประเด็นรายละเอียดเพิ่มเติม ,บช.ส. ได้มีหนังสือด่วนที่สุด ที่ 0028.13/5759 ลง 16 ธ.ค.58 ชี้แจงประเด็นรายละเอียดเพิ่มเติมไปยัง ตร.(ผ่าน สกบ.)</t>
  </si>
  <si>
    <t>ขออนุมัติยกเว้นการ กวพ.จ้าง บ.การบินไทย</t>
  </si>
  <si>
    <t xml:space="preserve"> - ศพฐ.5 มีหนังสือ ด่วนที่สุด ที่ 0032.812/1104 ลง 8 ธ.ค. 58 ขอแบบปริมาณงานฯ จาก ยธ.ตร. เพื่อใช้เป็นข้อมูลให้คณะกรรมการกำหนดราคากลาง จัดทำราคากลางต่อไป </t>
  </si>
  <si>
    <t xml:space="preserve"> - ได้รับแบบรูปรายการ งานก่อสร้าง แล้ววันที่ 18 ธ.ค.58
 - อยู่ระหว่างรอแบบ BOQ จาก ยธ.ตร.
 - ผบช.สพฐ.ตร. อนุมัติแต่งตั้งคณะกรรมการกำหนดราคากลาง ลง 2 ธ.ค. 58
 - อยู่ระหว่างคณะกรรมการกำหนดราคากลาง จัดทำราคากลาง</t>
  </si>
  <si>
    <t>อยู่ระหว่างประกาศประกวดราคา</t>
  </si>
  <si>
    <t xml:space="preserve">ความก้าวหน้า/ปัญหา 
ประชุม (ระดับ ตร.) ครั้งที่ 4/59
วันที่ 5 ก.พ.59 </t>
  </si>
  <si>
    <t>รายงาน ณ :   ม.ค.59</t>
  </si>
  <si>
    <t>รายงาน ณ : 18 ม.ค.59</t>
  </si>
  <si>
    <t xml:space="preserve"> - 14 ม.ค.59 ขออนุมัติจ้างถึง รองนายกรัฐมนตรี (พล.อ.ประวิตร วงศ์สุวรรณ) ผ่าน ตร.(ผ่าน สกบ.) เนื่องจากวงเงินเกิน 100 ล้านบาท</t>
  </si>
  <si>
    <t xml:space="preserve"> เปิดซองเสนอราคาเมื่อ 29 ม.ค.59  ได้ตัว ผู้รับจ้างแล้ว อยู่ระหว่างนำเรียน ผบ.ตร. เพื่อขออนุมัติจัดจ้าง</t>
  </si>
  <si>
    <t xml:space="preserve"> -ผบ.ตร. มีบันทึกสั่งการ ลง 20 ม.ค.2559 ให้ยกเลิกการจัดหาครั้งนี้ และดำเนินการจัดหาใหม่ไห้เป็นไปตามกฎหมายและระเบียบที่เกี่ยวข้องอย่างเคร่งครัด    
-อยู่ระหว่างขออนุมัติยกเลิกการจัดหา และขอรับความเห็นชอบเพื่อดำเนินการจัดหาใหม่</t>
  </si>
  <si>
    <t xml:space="preserve"> - ศพฐ.5 ได้รับแบบปริมาณงานจาก ยธ.ตร. วงเงิน 15,000,000 บาท ซึ่งเป็นราคาที่เกินวงเงินงบประมาณที่ได้รับจัดสรร และ   
 - ศพฐ.5 ได้ประชุมหารือกับคณะกรรมการกำหนดราคากลาง และ ยธ.จว.น่าน เมื่อวันที่ 28 ธ.ค.58 เพื่อคำนวณปริมาณงานใหม่ ให้อยู่ในวงเงินฯ คาดว่ากลางเดือน ม.ค. จะสามารถกำหนดราคากลางได้แล้วเสร็จ</t>
  </si>
  <si>
    <t xml:space="preserve"> -ประกาศเผยแพร่ร่างประกาศทางเอกสารประกวดราคาอิเล็กทรอนิกส์ (e-bidding)  22-28 ม.ค. 59
 - ประกาศเชิญชวนการประกวดราคาทางอิเล็กทรอนิกส์ (e-bidding)  29 ม.ค.59 - 4 ก.พ. 59
 - กำหนดวันยื่นข้อเสนอราคาหลังจากเสร็จสิ้นประกาศเชิญชวน  5-26 ก.พ.59
 - ยื่นข้อเสนอและเสนอราคา 29 ก.พ.59 
 - คณะกรรมการการพิจารณาผลการประกวดราคำทางอิเล็กทรอนิคส์ (e-bidding) 1-4 มี.ค.59
 - เสนอขออนุมัติจัดซื้อจัดจ้าง 8-22 มี.ค.59
 - ขอรับความเห็นชอบวงเงินกับสำนักงบประมาณ 23-29 มี.ค.59
 - ลงนามสัญญา 30 มี.ค.-5 เม.ย.59</t>
  </si>
  <si>
    <t xml:space="preserve"> - จัดซื้อโดยตรงจากต่างประเทศ
 - สอบถามราคาจากผู้ขาย</t>
  </si>
  <si>
    <t xml:space="preserve"> - ยกเลิกการจัดซื้อ เนื่องจากไม่มีผู้เสนอราคา
 - แจ้ง ภ.2 ทราบแล้ว
 - อยู่ระหว่างส่งเงินคืนให้ ภ.2 </t>
  </si>
  <si>
    <t xml:space="preserve"> ศชต. โอนงบประมาณให้กับ สพ.สกบ. จัดหาแล้ว เมื่อวันที่ 11 ม.ค.59</t>
  </si>
  <si>
    <t xml:space="preserve"> - คกก.กำหนดราคากลางคำนวณราคาค่าก่อสร้าง
 - 22 ม.ค.59 คกก.รายงานผลคำนวณราคากลาง
 - 27 ม.ค.59 ขออนุมัติใช้ราคากลาง และเสนอวิจารณ์ทางเว็บไซต์</t>
  </si>
  <si>
    <t>อยู่ระหว่างคณะกรรมการจัดทำ TOR 
ปัญหาอุปสรรค  - ไม่มี</t>
  </si>
  <si>
    <t>คณะกรรมการจัดซื้อส่งหนังสือเชิญ  บริษัทผู้ขายจำนวน  8 ราย ให้มารับฟังคำชี้แจงและรับเอกสารในวันที่  2 ก.พ.59</t>
  </si>
  <si>
    <t>ขออนุมัติยกเว้น กวพ. จ้าง บ.การบินไทย โดย กวพ. ให้ชี้แจงกรณีไม่เสนอจัดจ้างโดยวิธีพิเศษ ซึ่ง บ.ตร. ได้ส่งข้อมูลเพิ่มเติมให้ กวพ.เรียบร้อยแล้ว</t>
  </si>
  <si>
    <t>อยู่ระหว่างคณะกรรมการกำหนดราคากลาง</t>
  </si>
  <si>
    <t xml:space="preserve">อยู่ระหว่างประกาศเชิญชวน ครั้งที่ 2
- วันที่ 1 ก.พ.59 ผู้ประสงค์เสนอราคายื่นเอกสารและใบเสนอราคาในระบบ e-gp 
- วันที่ 2 ก.พ.59 คณะกรรมการพิจารณาผลการประกวดราคาอิเล็กทรอนิกส์ 
- วันที่ 3 ก.พ.59 ขออนุมัติจัดซื้อฯ และเรียกผู้เสนอราคาให้มาลงนามในสัญญา 
- วันที่ 4 ก.พ.59 ผู้ชนะการประกวดราคามาลงนามซื้อขาย
</t>
  </si>
  <si>
    <t xml:space="preserve">ความก้าวหน้า/ปัญหา 
ประชุม (ระดับ ตร.) ครั้งที่ 5/59
วันที่ 4 มี.ค.59 </t>
  </si>
  <si>
    <t>รายงาน ณ : 26 ก.พ.59</t>
  </si>
  <si>
    <t xml:space="preserve"> เปิดซองเสนอราคาเมื่อ 29 ม.ค.59            ได้ตัวผู้รับจ้างแล้ว อยู่ระหว่างนำเรียน ผบ.ตร. เพื่อขออนุมัติจัดจ้าง</t>
  </si>
  <si>
    <t xml:space="preserve"> - คณะกรรมการกำหนดราคากลาง พิจารณาปรับลดแบบรูปรายการเพื่อให้อยู่ในวงเงินที่ได้รับและจะต้องเสนอ ยธ ตร. พิจารณารับรองแบบรูปรายการที่ปรับลดอีกครั้งจึงจะสามารถกำหนดราคากลางได้
 - คณะกรรมการกำหนดราคากลาง เป็นเงิน 12,232,000 บาท
 - อยู่ระหว่างประกาศร่างประกวดราคาและร่างเอกสารประกวดราคา ทางเว็บไซต์ของทางราชการและกรมบัญชีกลาง ระหว่างวันที่ 23-25 ก.พ. 59 เพื่อให้สาธารณชน เสนอแนะ วิจารณ์ หรือมีความเห็นเป็นลายลักอักษร</t>
  </si>
  <si>
    <t xml:space="preserve"> - ศพฐ.8 มีหนังสือ ที่ 0032.(11)1/737 ลง 25 ม.ค.59 ประสาน ยธ.ตร. เพื่อขอสนับสนุนบัญชีแสดงปริมาณวัสดุและราคา BOQ
 - ศพฐ.8 มีหนังสือ ที่ 0032.(11)1/924 ลง 29 ม.ค.59 ขอความอนุเคราะห์ให้การไฟฟ้าส่วนภูมิภาคอำเภอพุนพิน ประมาณการค่าใช้จ่ายในการติดตั้งหม้อแปลงและขยายเขตไฟฟ้า
 - ได้รับการประมาณการค่าใช้จ่าย ในการขยายเขตไฟฟ้าและติดตั้งหมอแปลง จากการไฟฟ้าส่วนภูมิภาคอำเภอพุนพิน วันที่ 12 ก.พ. 59 เป็นเงินทั้งสิ้น 937,730.50 บาท 
 -ได้รับ BOQ จาก ตธ.ตร. วันที่ 12 ก.พ.59
 - อยู่ระหว่างคณะกรรมการฯ พิจารณากำหนดราคากลาง</t>
  </si>
  <si>
    <t>อยู่ระหว่างดำเนินการจัดหาใหม่ ครั้งที่ 2 โดยวิธีพิเศษ</t>
  </si>
  <si>
    <t xml:space="preserve"> - จัดซื้อโดยตรงจากต่างประเทศ
 - 29 ธ.ค.58 สพ. สอบถามราคาจาก บ.กล็อก ผู้ขาย เพื่อกำหนดเป็นราคากลาง
 -  1 ก.พ.59 บริษัทกล็อกเสนอราคาอาวุธ   ปืนแยกกับซองปืน จึงไม่สามารถจัดหาได้ และให้บริษัท กล็อก  เสนอราคาใหม่      
 - 26 ก.พ.59 บ.กล็อก เสนอราคาอาวุธปืนรวมกับซองปืน            
 - 29 ก.พ.59  เสนอ ผบช.สกบ. เพื่อลงนามในหนังสือเรียน ผบ.ตร. ขออนุมัติ   ใช้ราคากลางประกอบการจัดซื้อ</t>
  </si>
  <si>
    <t xml:space="preserve"> - 26 ม.ค.59 ขออนุมัติ ผบช.สกบ. ใช้ราคากลาง
- 24 ก.พ.59 ผบช.สกบ.เห็นชอบให้จัดซื้อจาก อผศ.                         
- 25 ก.พ. 59 แจ้ง อผศ. ให้เสนอราคา และ  อผศ. รับหนังสือไปแล้ว</t>
  </si>
  <si>
    <t xml:space="preserve"> - 9 ก.พ.59 ผบ.ตร.สั่งทบทวนราคากลาง
 - 16 ก.พ.59 คกก. ทบทวนราคากลาง
 - 23 ก.พ.59 เสนอ ตร. ขอใช้ราคากลางและร่างเอกสารประกวดราคา</t>
  </si>
  <si>
    <t xml:space="preserve"> - อยู่ระหว่างทำหนังสือขอรับความเห็นชอบ ตร. เพื่อขอเปลี่ยนแปลง ปรับลดจำนวนการจัดหาลดลง จาก 5 คัน เหลือ 1 คัน และปรับเพิ่มราคาต่อหน่วย ภายในวงเงินที่ได้รับจัดสรร</t>
  </si>
  <si>
    <t xml:space="preserve">ขออนุมัติยกเว้น กวพ. จ้าง บ.การบินไทย โดย กวพ. </t>
  </si>
  <si>
    <t>มีบริษัทฯ ผู้ขายวิจารณ์เงื่อนไขประกอบการจัดซื้อ ขณะนี้ เรื่องอยู่ระหว่างกระบวนการจัดซื้อใหม่</t>
  </si>
  <si>
    <t>อยู่ระหว่างคณะกรรมการจัดทำ TOR โดยประธานคณะกรรมการฯ เสนอ ผบช.สทส. พิจารณาอนุมัติคุณลักษณะเฉพาะ
ปัญหาอุปสรรค  - ไม่มี</t>
  </si>
  <si>
    <t xml:space="preserve">              ภ.2 ขอส่งคืนงบประมาณให้ ตร. ทั้ง 2 รายการ</t>
  </si>
  <si>
    <t xml:space="preserve">ความก้าวหน้า/ปัญหา 
ประชุม (ระดับ ตร.) ครั้งที่ 6/59
วันที่ 8 เม.ย.59 </t>
  </si>
  <si>
    <t>รายงาน ณ : 30 มี.ค.59</t>
  </si>
  <si>
    <t>สส.สทส.</t>
  </si>
  <si>
    <t>อาคารที่ทำการ ฝสส.7 สส.</t>
  </si>
  <si>
    <t>- ลงเว็บไซด์รับฟังคำวิจารณ์ วันที่ 12 - 17 ก.พ.59
- เผยแพร่และขายแบบ วันที่ 18-26 ก.พ.59 มีผู้สนใจซื้อเอกสารจำนวน 2 ราย
- กำหนดเสนอราคาวันที่ 7 มี.ค.59
- ไม่มีปัญหาอุปสรรค</t>
  </si>
  <si>
    <t>รายงาน ณ : 24 มี.ค.59</t>
  </si>
  <si>
    <t xml:space="preserve">              ภ.2 ส่งคืนงบประมาณทั้ง 2
                  รายการให้ ตร. แล้ว              เมื่อ 28 มี.ค.59</t>
  </si>
  <si>
    <t>- กำหนดยื่นเสนอราคา วันที่ 7 เม.ย.59   
- กำหนดทดสอบประสิทธิภาพครุภัณฑ์วันที่ 18-20, 25-26 เม.ย.59</t>
  </si>
  <si>
    <t xml:space="preserve"> - ประกาศประกวดราคา ทางเว็บไซต์ของทางราชการและกรมบัญชีกลางระหว่างวันที่ 9 - 15 มี.ค. 59
 - ยื่นเอกสารข้อเสนอราคา วันที่ 25 มี.ค.59
 - ผลการประกวดราคา บริษัท บางกอกทีเอ มาร์เก็ตติ้งแอนด์เซอร์วิส จำกัด ชนะการเสนอราคา โดยเสนอราคาเป็นเงิน 11,166,366 บาท
 - กำหนดทำสัญญาภายในวันที่ 31 มี.ค.59</t>
  </si>
  <si>
    <t xml:space="preserve"> - คณะกรรมการฯ กำหนดราคากลาง เป็นเงิน 63,567,000 บาท 
 - ผบช.สพฐ.ตร.อนุมัติใช้ราคากลาง วันที่ 2 มี.ค. 59
 - ประกาศราคากลาง วันที่ 3 มี.ค. 59
 - ผบช.สพฐ.ตร. เห็นชอบร่างประกาศ,เอกสารประกวดราคาและอนุมัติแต่งตั้งคณะกรรมการต่างๆ วันที่ 16 มี.ค. 59
 - ประกาศร่างประกวดราคาและร่างเอกสารประกวดราคา ทางเว็บไซต์ของทางราชการและกรมบัญชีกลาง ระหว่างวันที่ 16-21 มี.ค.59 เพื่อให้สาธารณชน เสนอแนะ วิจารณ์ หรือมีความเห็นเป็นลายลักอักษร
 - ผลปรากฎว่าไม่มีผู้เสนอแนะวิจารณ์
 - ประกาศประกวดราคา ทางเว็บไซต์ของทางราชการและกรมบัญชีกลางระหว่างวันที่ 23-30 มี.ค.59
 - กำหนดยื่นเอกสารข้อเสนอราคา วันที่ 27 เม.ย.59</t>
  </si>
  <si>
    <t>อยู่ระหว่างขอทำความตกลงกับสำนักงบประมาณ โดยสำนักงบประมาณให้กลับมาทบทวนราคาอีกครั้งหนึ่ง และขณะนี้ได้ส่งหนังสือทบทวนราคามายังสำนักงบตามหนังสือที่ ตช 0021.144/2499 ลง 31 มี.ค.59 เรื่อง รายงานข้อมูลเพิ่มเติมกรณีการขอเปลี่ยนแปลงรายการปรับลดจำนวนการจัดหาและปรับเพิ่มราคาต่อหน่วยครุภัณฑ์ยานพาหนะและขนส่ง รายการรถลากจูง 6 ล้อ พร้อมวิทยุอุปกรณ์สื่อสารไซเรน</t>
  </si>
  <si>
    <t xml:space="preserve">  - 29 ก.พ.59  ผบ.ตร. อนุมัติใช้ราคากลาง
 - 22  มี.ค.59  ผบ.ตร. เห็นชอบให้จัดซื้อจากบริษัท กล็อก 
 - 28 มี.ค.59 เสนอ ผบก.สพ. ลงนามในหนังสือแจ้ง คกก. ดำเนินการตามระเบียบฯ สามารถผูกพันสัญญาได้ภายใน  30 เม.ย.59 และได้แจ้ง  งป. ทราบแล้ว</t>
  </si>
  <si>
    <t xml:space="preserve">  - 29  ก.พ.59 แจ้ง อผศ. ให้เสนอราคา
 - 7 มี.ค.59 อผศ.  เสนอราคา 
 - 22 มีค.59  แจ้ง ศชต. ขอให้พิจารณาความเหมาะสมในการจัดซื้อ  สามารถก่อหนี้ผูกพันได้ภายใน  30 เม.ย.59  ซึ่ง สพ. ได้แจ้ง งป. ทราบแล้ว</t>
  </si>
  <si>
    <t xml:space="preserve"> - ตร.อนุมัติให้ใช้ราคากลางและร่างเอกสารประกวดราคา เพื่อลงประกาศทางเว็บไซต์ของกรมบัญชีกลางและหน่วยงานอื่นๆ เมื่อ 25 มี.ค.59
 - ยธ.ได้ลงประกาศทางเว็บไซต์ของกรมบัญชีกลาง เมื่อ 25 มี.ค.59 กำหนดขายแบบและเอกสารประกวดราคา ระหว่างวันที่ 28 มี.ค. - 4 เม.ย.59 กำหนดยื่นข้อเสนอและราคาในวันที่ 2 พ.ค.59</t>
  </si>
  <si>
    <t xml:space="preserve"> เปิดซองเสนอราคาเมื่อ 29 ม.ค.59            ได้ตัวผู้รับจ้างแล้ว อยู่ระหว่างนำเรียน ผบ.ตร. เพื่อขออนุมัติจัดจ้าง  ขณะนี้เรื่องอยู่ระหว่าง สกบ.พิจารณา</t>
  </si>
  <si>
    <t>อยู่ระหว่างคณะกรรมการจัดทำ TOR  
- ฝอ.3 บก.อก.สทส. ประมวลเรื่องเสนอ ผบช.สทส. พิจารณาอนุมัติคุณลักษณะเฉพาะ ภายในวันที่ 4 เม.ย.59 
- คาดว่า ผบช.สทส. อนุมัติคุณลักษณะเฉพาะภายในวันที่ 8 เม.ย.59 
- คาดว่าสามารถเริ่มกระบวนการประกวดราคาได้ ในวันที่ 25 เม.ย.59 
ปัญหาอุปสรรค - ไม่มี</t>
  </si>
  <si>
    <t>เนื่องจาก กวพ.อนุมัติยกเว้นระเบียบพัสดุ ในการจ้าง บมจ.การบินไทย ว่าไม่สามารถรับจ้างดำเนินการได้ บ.ตร. จึงดำเนินการจัดหาโดยวิธีกรณีพิเศษกับ บ.อุตสาหกรรมการบินฯ (TAI) คาดว่าจะสามารถดำเนินการลงนามผูกพันสัญญาได้ภายใน เม.ย. 5 ขณะนี้อยู่ระหว่างรอ บ.อุตสาหกรรมการบินฯ (TAI) เสนอราคา</t>
  </si>
  <si>
    <t>- 14 ม.ค.59 ขออนุมัติจ้างถึง รองนายกรัฐมนตรี (พล.อ.ประวิตร วงศ์สุวรรณ) ผ่าน ตร.(ผ่าน สกบ.) เนื่องจากวงเงินเกิน 100 ล้านบาท</t>
  </si>
  <si>
    <t>ประกาศประกวดราคา 15 มี.ค. - 4 เม.ย. 59 
เสนอราคา 5 เม.ย. 59</t>
  </si>
  <si>
    <t>คณะกรรมการจัดซื้อเชิญผู้ขายยื่นซองข้อเสนอด้านเทคนิคและข้อเสนอราคาในวันที่ 25 เม.ย.59 
ณ บช.ปส.</t>
  </si>
  <si>
    <t xml:space="preserve">ประกาศประกวดราคาครั้งที่ 1 มีผู้มายื่นเอกสาร 1 ราย ซึ่งราคาสูงกว่าราคากลาง จึงขอยกเลิกประกาศเดิมและประกาศประกวดราคาใหม่ ดังนี้
- ลงเว็บไซด์รับฟังคำวิจารณ์ วันที่ 17 - 22 มี.ค.59
-  เผยแพร่และขายแบบ วันที่ 23-30 มี.ค.59 มีผู้สนใจซื้อเอกสารจำนวน 1 ราย
- กำหนดเสนอราคาวันที่ 8 เม.ย.59   </t>
  </si>
  <si>
    <t xml:space="preserve">ความก้าวหน้า/ปัญหา 
ประชุม (ระดับ ตร.) ครั้งที่ 7/59
วันที่ 13 พ.ค.59 </t>
  </si>
  <si>
    <t>รายงาน ณ :  29 เม.ย.59</t>
  </si>
  <si>
    <t xml:space="preserve"> - ประกาศประกวดราคา ทางเว็บไซต์ของทางราชการและกรมบัญชีกลางระหว่างวันที่ 23-30 มี.ค. 59
 - กำหนดยื่นเอกสารข้อเสนอราคา วันที่ 27 เม.ย. 59
 - กำหนดพิจารณาผลฯ  วันที่ 28-29 เม.ย. 59 </t>
  </si>
  <si>
    <t xml:space="preserve">อยู่ระหว่างพิจารณาเอกสารทางด้านเทคนิค นัดประชุมคณะกรรมการฯ สรุปการพิจารณาด้านเทคนิคในวันที่ 2 พ.ค.2559 เวลา 14.00 น.  </t>
  </si>
  <si>
    <t>อยู่ระหว่างการพิจารณาของ รองนายกรัฐมนตรี (พล.อ.ประวิตร วงศ์สวรรณ์)</t>
  </si>
  <si>
    <t xml:space="preserve">             ยกเลิกการจัดซื้อเนื่องจาก
              ไม่มีผู้เสนอราคา              
              ภ.2 ส่งคืนงบประมาณทั้ง 2
              รายการให้ ตร. แล้ว
              เมื่อ 28 มี.ค.59</t>
  </si>
  <si>
    <t xml:space="preserve">  - 5 เม.ย.59 คกก.ประชุม และมีมติให้ตัวแทน บริษัท GLOCK เสนอราคาในวันที่ 19 เม.ย.59 
  - 19 เม.ย.59 ตัวแทนบริษัท GLOCK นำใบเสนอราคาไปมอบให้เลขานุการ เพื่อให้ คกก.ในส่วนของ สพ.ตรวจสอบพิจารณาก่อนนำเสนอในที่ประชุมวันที่ 4 พ.ค.59
 - ประธาน คกก.นัดประชุมวันที่ 4 พ.ค.59 เวลา 10.00 น.</t>
  </si>
  <si>
    <t xml:space="preserve"> - จัดซื้อรวมกับเสื้อเกราะของ ศชต. จำนวน 1,355 ตัว 
 -  29 เม.ย.59  ส่งเรื่องให้สำนักงบประมาณเพื่อขอลดจำนวนการจัดซื้อจาก 1,355 ตัว คงเหลือ 1,119 ตัว</t>
  </si>
  <si>
    <t xml:space="preserve"> - ตร.อนุมัติให้ใช้ราคากลางและร่างเอกสารประกวดราคา เพื่อลงประกาศทางเว็บไซต์ของกรมบัญชีกลางและหน่วยงานอื่นๆ เมื่อ 25 มี.ค.59
 - ยธ.ได้ลงประกาศทางเว็บไซต์ของกรมบัญชีกลาง เมื่อ 25 มี.ค.59 กำหนดขายแบบและเอกสารประกวดราคา ระหว่างวันที่ 28 มี.ค. - 4 เม.ย.59 กำหนดยื่นข้อเสนอและราคาในวันที่ 2 พ.ค.59
 - อยู่ระหว่างขออนุมัติจ้าง</t>
  </si>
  <si>
    <t>คืนงบประมาณให้สำนักงบประมาณเนื่องจากดำเนินการไม่ทันภายในระยะเวลากำหนด
- อยู่ระหว่างลงร่างประกาศ และร่างเอกสารประกวดราคาครั้งที่ 2 (วันที่ 28 เม.ย. - 3 พ.ค.59) 
- หากไม่มีผู้ใดมาพิจารณ์ จะขออนุมัติลงประกาศและเอกสารประกวดราคา</t>
  </si>
  <si>
    <t>ลงนามในสัญญา 29 เม.ย.59 วงเงิน 6,360,000 บาท (หจก.รภัทร การโยธา) เลขPO 7008271694</t>
  </si>
  <si>
    <t>รอลงนามในสัญญา
(อยู่ระหว่างดำเนินการขออนุมัติจ้าง)</t>
  </si>
  <si>
    <t>สัญญาเลขที่ 5/59 ลง 27 เม.ย.59 กับ หจก.บำรุงโยธากิจ  สิ้นสุดสัญญา  22 ก.ค.60 ระยะเวลา 450 วัน แบ่งเป็น 13 งวดเงิน        งวดงาน เลขที่ PO 7008268679</t>
  </si>
  <si>
    <t>เสนอขอความเห็นชอบการจ้างซ่อมปรับปรุงอากาศยาน โดยวิธีกรณีพิเศษ กับบริษัท TAI ต่อ ผบ.ตร. (ผ่าน สกบ.)</t>
  </si>
  <si>
    <t xml:space="preserve">ความก้าวหน้า/ปัญหา 
ประชุม (ระดับ ตร.) ครั้งที่ 8/59
วันที่ 10 มิ.ย.59 </t>
  </si>
  <si>
    <t>รายงาน ณ :  31 พ.ค.59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</si>
</sst>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1" formatCode="_-* #,##0_-;\-* #,##0_-;_-* &quot;-&quot;_-;_-@_-"/>
    <numFmt numFmtId="44" formatCode="_-&quot;฿&quot;* #,##0.00_-;\-&quot;฿&quot;* #,##0.00_-;_-&quot;฿&quot;* &quot;-&quot;??_-;_-@_-"/>
    <numFmt numFmtId="43" formatCode="_-* #,##0.00_-;\-* #,##0.00_-;_-* &quot;-&quot;??_-;_-@_-"/>
    <numFmt numFmtId="187" formatCode="_-* #,##0_-;\-* #,##0_-;_-* &quot;-&quot;??_-;_-@_-"/>
    <numFmt numFmtId="188" formatCode="_-* #,##0.0_-;\-* #,##0.0_-;_-* &quot;-&quot;??_-;_-@_-"/>
    <numFmt numFmtId="189" formatCode="_-* #,##0.000_-;\-* #,##0.000_-;_-* &quot;-&quot;??_-;_-@_-"/>
    <numFmt numFmtId="190" formatCode="_-* #,##0.0000_-;\-* #,##0.0000_-;_-* &quot;-&quot;??_-;_-@_-"/>
    <numFmt numFmtId="191" formatCode="_-* #,##0_-;\-* #,##0_-;_-* &quot;-&quot;?_-;_-@_-"/>
    <numFmt numFmtId="192" formatCode="#,##0_ ;\-#,##0\ "/>
  </numFmts>
  <fonts count="49" x14ac:knownFonts="1">
    <font>
      <sz val="10"/>
      <name val="Arial"/>
      <charset val="222"/>
    </font>
    <font>
      <sz val="10"/>
      <name val="Arial"/>
      <family val="2"/>
    </font>
    <font>
      <sz val="8"/>
      <name val="Arial"/>
      <family val="2"/>
    </font>
    <font>
      <sz val="14"/>
      <name val="AngsanaUPC"/>
      <family val="1"/>
    </font>
    <font>
      <sz val="10"/>
      <name val="Arial"/>
      <family val="2"/>
    </font>
    <font>
      <sz val="8"/>
      <name val="Arial"/>
      <family val="2"/>
    </font>
    <font>
      <sz val="14"/>
      <name val="TH SarabunPSK"/>
      <family val="2"/>
    </font>
    <font>
      <sz val="14"/>
      <color indexed="8"/>
      <name val="TH SarabunPSK"/>
      <family val="2"/>
    </font>
    <font>
      <b/>
      <sz val="14"/>
      <color indexed="8"/>
      <name val="TH SarabunPSK"/>
      <family val="2"/>
    </font>
    <font>
      <b/>
      <sz val="14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sz val="18"/>
      <name val="TH SarabunPSK"/>
      <family val="2"/>
    </font>
    <font>
      <b/>
      <i/>
      <sz val="16"/>
      <name val="TH SarabunPSK"/>
      <family val="2"/>
    </font>
    <font>
      <i/>
      <sz val="16"/>
      <name val="TH SarabunPSK"/>
      <family val="2"/>
    </font>
    <font>
      <b/>
      <sz val="12"/>
      <name val="TH SarabunPSK"/>
      <family val="2"/>
    </font>
    <font>
      <sz val="12"/>
      <color indexed="8"/>
      <name val="TH SarabunPSK"/>
      <family val="2"/>
    </font>
    <font>
      <sz val="11"/>
      <color indexed="8"/>
      <name val="TH SarabunPSK"/>
      <family val="2"/>
    </font>
    <font>
      <sz val="24"/>
      <name val="TH SarabunPSK"/>
      <family val="2"/>
    </font>
    <font>
      <sz val="11"/>
      <color theme="1"/>
      <name val="Tahoma"/>
      <family val="2"/>
      <charset val="222"/>
      <scheme val="minor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6"/>
      <color theme="0"/>
      <name val="TH SarabunPSK"/>
      <family val="2"/>
    </font>
    <font>
      <b/>
      <sz val="18"/>
      <color theme="1"/>
      <name val="TH SarabunPSK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b/>
      <sz val="18"/>
      <color theme="0"/>
      <name val="TH SarabunPSK"/>
      <family val="2"/>
    </font>
    <font>
      <sz val="11"/>
      <color theme="1"/>
      <name val="TH SarabunPSK"/>
      <family val="2"/>
    </font>
    <font>
      <sz val="10"/>
      <color theme="1"/>
      <name val="TH SarabunPSK"/>
      <family val="2"/>
    </font>
    <font>
      <sz val="12"/>
      <color theme="1"/>
      <name val="TH SarabunPSK"/>
      <family val="2"/>
    </font>
    <font>
      <sz val="9"/>
      <color theme="1"/>
      <name val="TH SarabunPSK"/>
      <family val="2"/>
    </font>
    <font>
      <sz val="14"/>
      <color theme="0"/>
      <name val="TH SarabunPSK"/>
      <family val="2"/>
    </font>
    <font>
      <b/>
      <sz val="14"/>
      <color theme="0"/>
      <name val="TH SarabunPSK"/>
      <family val="2"/>
    </font>
    <font>
      <b/>
      <sz val="11"/>
      <color theme="1"/>
      <name val="Tahoma"/>
      <family val="2"/>
      <charset val="222"/>
      <scheme val="minor"/>
    </font>
    <font>
      <b/>
      <sz val="10"/>
      <color indexed="8"/>
      <name val="TH SarabunPSK"/>
      <family val="2"/>
    </font>
    <font>
      <b/>
      <sz val="12"/>
      <color indexed="8"/>
      <name val="TH SarabunPSK"/>
      <family val="2"/>
    </font>
    <font>
      <b/>
      <sz val="11"/>
      <color indexed="8"/>
      <name val="TH SarabunPSK"/>
      <family val="2"/>
    </font>
    <font>
      <b/>
      <sz val="9"/>
      <color indexed="8"/>
      <name val="TH SarabunPSK"/>
      <family val="2"/>
    </font>
    <font>
      <b/>
      <sz val="8"/>
      <color indexed="8"/>
      <name val="TH SarabunPSK"/>
      <family val="2"/>
    </font>
    <font>
      <b/>
      <sz val="10"/>
      <color theme="1"/>
      <name val="TH SarabunPSK"/>
      <family val="2"/>
    </font>
    <font>
      <b/>
      <sz val="9"/>
      <color theme="1"/>
      <name val="TH SarabunPSK"/>
      <family val="2"/>
    </font>
    <font>
      <b/>
      <sz val="13.5"/>
      <name val="TH SarabunPSK"/>
      <family val="2"/>
    </font>
    <font>
      <b/>
      <sz val="12"/>
      <color theme="1"/>
      <name val="TH SarabunPSK"/>
      <family val="2"/>
    </font>
    <font>
      <b/>
      <sz val="11"/>
      <color theme="1"/>
      <name val="TH SarabunPSK"/>
      <family val="2"/>
    </font>
    <font>
      <b/>
      <sz val="13"/>
      <color indexed="8"/>
      <name val="TH SarabunPSK"/>
      <family val="2"/>
    </font>
    <font>
      <b/>
      <sz val="24"/>
      <color theme="1"/>
      <name val="TH SarabunPSK"/>
      <family val="2"/>
    </font>
    <font>
      <b/>
      <sz val="20"/>
      <color theme="1"/>
      <name val="TH SarabunPSK"/>
      <family val="2"/>
    </font>
    <font>
      <b/>
      <sz val="22"/>
      <color rgb="FFFF0000"/>
      <name val="TH SarabunPSK"/>
      <family val="2"/>
    </font>
    <font>
      <sz val="15"/>
      <name val="TH SarabunPSK"/>
      <family val="2"/>
    </font>
  </fonts>
  <fills count="8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99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3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9" fillId="0" borderId="0"/>
  </cellStyleXfs>
  <cellXfs count="781">
    <xf numFmtId="0" fontId="0" fillId="0" borderId="0" xfId="0"/>
    <xf numFmtId="0" fontId="7" fillId="0" borderId="0" xfId="0" applyFont="1" applyBorder="1"/>
    <xf numFmtId="0" fontId="7" fillId="0" borderId="0" xfId="0" applyFont="1" applyFill="1" applyBorder="1"/>
    <xf numFmtId="0" fontId="7" fillId="0" borderId="0" xfId="0" applyFont="1" applyBorder="1" applyAlignment="1">
      <alignment horizontal="center"/>
    </xf>
    <xf numFmtId="187" fontId="7" fillId="0" borderId="0" xfId="7" applyNumberFormat="1" applyFont="1" applyBorder="1"/>
    <xf numFmtId="43" fontId="7" fillId="0" borderId="0" xfId="7" applyFont="1" applyBorder="1" applyAlignment="1">
      <alignment horizont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187" fontId="7" fillId="0" borderId="1" xfId="7" applyNumberFormat="1" applyFont="1" applyFill="1" applyBorder="1" applyAlignment="1">
      <alignment vertical="center" wrapText="1"/>
    </xf>
    <xf numFmtId="0" fontId="7" fillId="0" borderId="0" xfId="0" applyFont="1" applyFill="1" applyBorder="1" applyAlignment="1">
      <alignment vertical="center" wrapText="1"/>
    </xf>
    <xf numFmtId="43" fontId="7" fillId="0" borderId="1" xfId="7" applyFont="1" applyFill="1" applyBorder="1" applyAlignment="1">
      <alignment vertical="center" wrapText="1"/>
    </xf>
    <xf numFmtId="43" fontId="7" fillId="0" borderId="1" xfId="7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0" fontId="8" fillId="0" borderId="0" xfId="0" applyFont="1" applyFill="1" applyBorder="1"/>
    <xf numFmtId="0" fontId="7" fillId="0" borderId="0" xfId="0" applyFont="1" applyFill="1" applyBorder="1" applyAlignment="1">
      <alignment horizontal="center" vertical="center" wrapText="1"/>
    </xf>
    <xf numFmtId="187" fontId="7" fillId="0" borderId="1" xfId="7" applyNumberFormat="1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43" fontId="8" fillId="0" borderId="1" xfId="7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 wrapText="1"/>
    </xf>
    <xf numFmtId="43" fontId="7" fillId="0" borderId="0" xfId="7" applyFont="1" applyFill="1" applyBorder="1" applyAlignment="1">
      <alignment horizontal="center" vertical="center" wrapText="1"/>
    </xf>
    <xf numFmtId="187" fontId="7" fillId="0" borderId="0" xfId="7" applyNumberFormat="1" applyFont="1" applyFill="1" applyBorder="1" applyAlignment="1">
      <alignment vertical="center" wrapText="1"/>
    </xf>
    <xf numFmtId="0" fontId="6" fillId="0" borderId="0" xfId="0" applyFont="1" applyBorder="1" applyAlignment="1">
      <alignment horizontal="center"/>
    </xf>
    <xf numFmtId="0" fontId="6" fillId="0" borderId="0" xfId="0" applyFont="1" applyBorder="1"/>
    <xf numFmtId="0" fontId="6" fillId="0" borderId="0" xfId="0" applyFont="1" applyFill="1" applyBorder="1"/>
    <xf numFmtId="187" fontId="6" fillId="0" borderId="0" xfId="7" applyNumberFormat="1" applyFont="1" applyBorder="1"/>
    <xf numFmtId="0" fontId="6" fillId="0" borderId="1" xfId="0" applyFont="1" applyBorder="1"/>
    <xf numFmtId="0" fontId="9" fillId="0" borderId="1" xfId="0" applyFont="1" applyBorder="1" applyAlignment="1">
      <alignment horizontal="center" vertical="center" wrapText="1"/>
    </xf>
    <xf numFmtId="0" fontId="7" fillId="2" borderId="0" xfId="0" applyFont="1" applyFill="1" applyBorder="1"/>
    <xf numFmtId="187" fontId="7" fillId="0" borderId="1" xfId="7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0" xfId="0" applyFont="1" applyFill="1" applyBorder="1" applyAlignment="1">
      <alignment horizontal="right" vertical="center" wrapText="1"/>
    </xf>
    <xf numFmtId="0" fontId="8" fillId="3" borderId="1" xfId="0" applyFont="1" applyFill="1" applyBorder="1" applyAlignment="1">
      <alignment horizontal="center"/>
    </xf>
    <xf numFmtId="187" fontId="8" fillId="0" borderId="1" xfId="7" applyNumberFormat="1" applyFont="1" applyFill="1" applyBorder="1" applyAlignment="1">
      <alignment horizontal="center" vertical="center" wrapText="1"/>
    </xf>
    <xf numFmtId="43" fontId="8" fillId="0" borderId="1" xfId="7" applyFont="1" applyFill="1" applyBorder="1" applyAlignment="1">
      <alignment horizontal="center" vertical="center" wrapText="1"/>
    </xf>
    <xf numFmtId="187" fontId="8" fillId="0" borderId="0" xfId="0" applyNumberFormat="1" applyFont="1" applyBorder="1" applyAlignment="1">
      <alignment horizontal="center"/>
    </xf>
    <xf numFmtId="0" fontId="10" fillId="0" borderId="0" xfId="0" applyFont="1" applyAlignment="1"/>
    <xf numFmtId="43" fontId="11" fillId="0" borderId="0" xfId="7" applyFont="1"/>
    <xf numFmtId="0" fontId="11" fillId="0" borderId="0" xfId="0" applyFont="1"/>
    <xf numFmtId="43" fontId="10" fillId="0" borderId="0" xfId="7" applyFont="1"/>
    <xf numFmtId="0" fontId="10" fillId="0" borderId="0" xfId="0" applyFont="1"/>
    <xf numFmtId="0" fontId="20" fillId="0" borderId="2" xfId="0" applyFont="1" applyBorder="1" applyAlignment="1">
      <alignment horizontal="center"/>
    </xf>
    <xf numFmtId="0" fontId="20" fillId="0" borderId="0" xfId="0" applyFont="1" applyAlignment="1">
      <alignment horizontal="center"/>
    </xf>
    <xf numFmtId="187" fontId="20" fillId="0" borderId="3" xfId="0" applyNumberFormat="1" applyFont="1" applyBorder="1" applyAlignment="1">
      <alignment horizontal="center"/>
    </xf>
    <xf numFmtId="0" fontId="20" fillId="0" borderId="4" xfId="0" applyFont="1" applyBorder="1"/>
    <xf numFmtId="0" fontId="20" fillId="0" borderId="5" xfId="0" applyFont="1" applyBorder="1"/>
    <xf numFmtId="187" fontId="20" fillId="0" borderId="5" xfId="7" applyNumberFormat="1" applyFont="1" applyBorder="1"/>
    <xf numFmtId="187" fontId="20" fillId="0" borderId="0" xfId="7" applyNumberFormat="1" applyFont="1"/>
    <xf numFmtId="187" fontId="20" fillId="0" borderId="0" xfId="0" applyNumberFormat="1" applyFont="1"/>
    <xf numFmtId="0" fontId="20" fillId="0" borderId="0" xfId="0" applyFont="1"/>
    <xf numFmtId="0" fontId="21" fillId="0" borderId="6" xfId="0" applyFont="1" applyBorder="1"/>
    <xf numFmtId="0" fontId="21" fillId="0" borderId="7" xfId="0" applyFont="1" applyBorder="1"/>
    <xf numFmtId="187" fontId="21" fillId="0" borderId="7" xfId="7" applyNumberFormat="1" applyFont="1" applyBorder="1"/>
    <xf numFmtId="187" fontId="21" fillId="0" borderId="0" xfId="7" applyNumberFormat="1" applyFont="1"/>
    <xf numFmtId="43" fontId="21" fillId="0" borderId="0" xfId="0" applyNumberFormat="1" applyFont="1"/>
    <xf numFmtId="0" fontId="21" fillId="0" borderId="0" xfId="0" applyFont="1"/>
    <xf numFmtId="0" fontId="21" fillId="0" borderId="8" xfId="0" applyFont="1" applyBorder="1"/>
    <xf numFmtId="0" fontId="21" fillId="0" borderId="9" xfId="0" applyFont="1" applyBorder="1"/>
    <xf numFmtId="187" fontId="21" fillId="0" borderId="9" xfId="7" applyNumberFormat="1" applyFont="1" applyBorder="1"/>
    <xf numFmtId="0" fontId="20" fillId="0" borderId="10" xfId="0" applyFont="1" applyBorder="1"/>
    <xf numFmtId="0" fontId="20" fillId="0" borderId="11" xfId="0" applyFont="1" applyBorder="1"/>
    <xf numFmtId="187" fontId="20" fillId="0" borderId="11" xfId="7" applyNumberFormat="1" applyFont="1" applyBorder="1"/>
    <xf numFmtId="43" fontId="20" fillId="0" borderId="0" xfId="0" applyNumberFormat="1" applyFont="1"/>
    <xf numFmtId="0" fontId="20" fillId="0" borderId="6" xfId="0" applyFont="1" applyBorder="1"/>
    <xf numFmtId="0" fontId="20" fillId="0" borderId="7" xfId="0" applyFont="1" applyBorder="1"/>
    <xf numFmtId="187" fontId="20" fillId="0" borderId="7" xfId="7" applyNumberFormat="1" applyFont="1" applyBorder="1"/>
    <xf numFmtId="188" fontId="21" fillId="0" borderId="0" xfId="7" applyNumberFormat="1" applyFont="1"/>
    <xf numFmtId="188" fontId="20" fillId="0" borderId="0" xfId="7" applyNumberFormat="1" applyFont="1"/>
    <xf numFmtId="187" fontId="22" fillId="0" borderId="0" xfId="0" applyNumberFormat="1" applyFont="1"/>
    <xf numFmtId="43" fontId="22" fillId="0" borderId="0" xfId="0" applyNumberFormat="1" applyFont="1"/>
    <xf numFmtId="191" fontId="20" fillId="0" borderId="0" xfId="0" applyNumberFormat="1" applyFont="1"/>
    <xf numFmtId="0" fontId="12" fillId="0" borderId="0" xfId="0" applyFont="1"/>
    <xf numFmtId="43" fontId="12" fillId="0" borderId="0" xfId="7" applyFont="1"/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12" xfId="0" applyFont="1" applyBorder="1"/>
    <xf numFmtId="187" fontId="10" fillId="0" borderId="12" xfId="7" applyNumberFormat="1" applyFont="1" applyBorder="1" applyAlignment="1">
      <alignment horizontal="center"/>
    </xf>
    <xf numFmtId="43" fontId="10" fillId="0" borderId="12" xfId="7" applyFont="1" applyBorder="1" applyAlignment="1">
      <alignment horizontal="center"/>
    </xf>
    <xf numFmtId="0" fontId="10" fillId="0" borderId="13" xfId="0" applyFont="1" applyBorder="1"/>
    <xf numFmtId="43" fontId="10" fillId="0" borderId="13" xfId="7" applyFont="1" applyBorder="1" applyAlignment="1">
      <alignment horizontal="center"/>
    </xf>
    <xf numFmtId="43" fontId="11" fillId="0" borderId="0" xfId="0" applyNumberFormat="1" applyFont="1"/>
    <xf numFmtId="0" fontId="9" fillId="0" borderId="0" xfId="0" applyFont="1" applyBorder="1"/>
    <xf numFmtId="187" fontId="9" fillId="0" borderId="14" xfId="7" applyNumberFormat="1" applyFont="1" applyBorder="1"/>
    <xf numFmtId="187" fontId="21" fillId="0" borderId="0" xfId="0" applyNumberFormat="1" applyFont="1"/>
    <xf numFmtId="0" fontId="10" fillId="0" borderId="15" xfId="0" applyFont="1" applyBorder="1" applyAlignment="1">
      <alignment horizontal="center" vertical="center"/>
    </xf>
    <xf numFmtId="43" fontId="10" fillId="0" borderId="7" xfId="7" applyFont="1" applyBorder="1" applyAlignment="1">
      <alignment horizontal="center"/>
    </xf>
    <xf numFmtId="187" fontId="10" fillId="0" borderId="6" xfId="7" applyNumberFormat="1" applyFont="1" applyBorder="1" applyAlignment="1">
      <alignment horizontal="center"/>
    </xf>
    <xf numFmtId="4" fontId="11" fillId="0" borderId="0" xfId="0" applyNumberFormat="1" applyFont="1"/>
    <xf numFmtId="0" fontId="10" fillId="0" borderId="0" xfId="0" applyFont="1" applyAlignment="1">
      <alignment vertical="center"/>
    </xf>
    <xf numFmtId="0" fontId="10" fillId="0" borderId="15" xfId="0" applyFont="1" applyBorder="1" applyAlignment="1">
      <alignment horizontal="center" vertical="center" wrapText="1"/>
    </xf>
    <xf numFmtId="43" fontId="10" fillId="0" borderId="12" xfId="7" applyNumberFormat="1" applyFont="1" applyBorder="1"/>
    <xf numFmtId="43" fontId="11" fillId="0" borderId="13" xfId="0" applyNumberFormat="1" applyFont="1" applyBorder="1"/>
    <xf numFmtId="0" fontId="13" fillId="0" borderId="1" xfId="0" applyFont="1" applyBorder="1"/>
    <xf numFmtId="0" fontId="13" fillId="0" borderId="1" xfId="0" applyFont="1" applyBorder="1" applyAlignment="1">
      <alignment horizontal="center"/>
    </xf>
    <xf numFmtId="43" fontId="13" fillId="0" borderId="1" xfId="7" applyFont="1" applyBorder="1" applyAlignment="1">
      <alignment horizontal="center"/>
    </xf>
    <xf numFmtId="0" fontId="14" fillId="0" borderId="0" xfId="0" applyFont="1"/>
    <xf numFmtId="187" fontId="13" fillId="0" borderId="16" xfId="7" applyNumberFormat="1" applyFont="1" applyBorder="1" applyAlignment="1">
      <alignment horizontal="center"/>
    </xf>
    <xf numFmtId="43" fontId="13" fillId="0" borderId="2" xfId="7" applyFont="1" applyBorder="1" applyAlignment="1">
      <alignment horizontal="center"/>
    </xf>
    <xf numFmtId="0" fontId="10" fillId="0" borderId="12" xfId="0" applyFont="1" applyBorder="1" applyAlignment="1">
      <alignment horizontal="right"/>
    </xf>
    <xf numFmtId="192" fontId="10" fillId="0" borderId="13" xfId="0" applyNumberFormat="1" applyFont="1" applyBorder="1" applyAlignment="1">
      <alignment horizontal="right"/>
    </xf>
    <xf numFmtId="192" fontId="13" fillId="0" borderId="1" xfId="0" applyNumberFormat="1" applyFont="1" applyBorder="1" applyAlignment="1">
      <alignment horizontal="right"/>
    </xf>
    <xf numFmtId="0" fontId="10" fillId="0" borderId="13" xfId="0" applyFont="1" applyBorder="1" applyAlignment="1">
      <alignment horizontal="right"/>
    </xf>
    <xf numFmtId="43" fontId="21" fillId="0" borderId="0" xfId="7" applyFont="1"/>
    <xf numFmtId="43" fontId="20" fillId="0" borderId="0" xfId="0" applyNumberFormat="1" applyFont="1" applyAlignment="1">
      <alignment horizontal="center"/>
    </xf>
    <xf numFmtId="43" fontId="7" fillId="0" borderId="0" xfId="7" applyFont="1" applyFill="1" applyBorder="1" applyAlignment="1">
      <alignment vertical="center" wrapText="1"/>
    </xf>
    <xf numFmtId="43" fontId="8" fillId="0" borderId="1" xfId="7" applyFont="1" applyBorder="1" applyAlignment="1">
      <alignment horizontal="center" vertical="center"/>
    </xf>
    <xf numFmtId="43" fontId="7" fillId="0" borderId="0" xfId="7" applyFont="1" applyBorder="1" applyAlignment="1">
      <alignment horizontal="center" vertical="center"/>
    </xf>
    <xf numFmtId="43" fontId="6" fillId="0" borderId="0" xfId="7" applyFont="1" applyBorder="1" applyAlignment="1">
      <alignment horizontal="center" vertical="center"/>
    </xf>
    <xf numFmtId="0" fontId="11" fillId="0" borderId="1" xfId="0" applyFont="1" applyBorder="1"/>
    <xf numFmtId="0" fontId="11" fillId="0" borderId="1" xfId="0" applyFont="1" applyBorder="1" applyAlignment="1">
      <alignment horizontal="center"/>
    </xf>
    <xf numFmtId="187" fontId="11" fillId="0" borderId="1" xfId="7" applyNumberFormat="1" applyFont="1" applyBorder="1"/>
    <xf numFmtId="0" fontId="21" fillId="0" borderId="0" xfId="0" applyFont="1" applyAlignment="1">
      <alignment vertical="center"/>
    </xf>
    <xf numFmtId="0" fontId="23" fillId="0" borderId="17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187" fontId="20" fillId="0" borderId="1" xfId="7" applyNumberFormat="1" applyFont="1" applyBorder="1" applyAlignment="1">
      <alignment vertical="center"/>
    </xf>
    <xf numFmtId="187" fontId="20" fillId="0" borderId="1" xfId="7" applyNumberFormat="1" applyFont="1" applyBorder="1" applyAlignment="1">
      <alignment horizontal="center" vertical="center"/>
    </xf>
    <xf numFmtId="0" fontId="21" fillId="0" borderId="18" xfId="0" applyFont="1" applyBorder="1" applyAlignment="1">
      <alignment horizontal="center" vertical="center"/>
    </xf>
    <xf numFmtId="187" fontId="20" fillId="0" borderId="2" xfId="7" applyNumberFormat="1" applyFont="1" applyBorder="1" applyAlignment="1">
      <alignment horizontal="center"/>
    </xf>
    <xf numFmtId="187" fontId="20" fillId="0" borderId="1" xfId="7" applyNumberFormat="1" applyFont="1" applyBorder="1"/>
    <xf numFmtId="0" fontId="20" fillId="0" borderId="0" xfId="0" applyFont="1" applyBorder="1" applyAlignment="1">
      <alignment horizontal="center" vertical="center"/>
    </xf>
    <xf numFmtId="187" fontId="20" fillId="0" borderId="0" xfId="7" applyNumberFormat="1" applyFont="1" applyBorder="1" applyAlignment="1">
      <alignment vertical="center"/>
    </xf>
    <xf numFmtId="187" fontId="20" fillId="0" borderId="0" xfId="7" applyNumberFormat="1" applyFont="1" applyBorder="1"/>
    <xf numFmtId="0" fontId="21" fillId="0" borderId="0" xfId="0" applyFont="1" applyAlignment="1">
      <alignment horizontal="center" vertical="center"/>
    </xf>
    <xf numFmtId="187" fontId="20" fillId="0" borderId="0" xfId="7" applyNumberFormat="1" applyFont="1" applyAlignment="1">
      <alignment vertical="center"/>
    </xf>
    <xf numFmtId="43" fontId="9" fillId="0" borderId="0" xfId="7" applyFont="1" applyBorder="1" applyAlignment="1">
      <alignment horizontal="center" vertical="center"/>
    </xf>
    <xf numFmtId="43" fontId="10" fillId="0" borderId="15" xfId="7" applyFont="1" applyBorder="1" applyAlignment="1">
      <alignment horizontal="center"/>
    </xf>
    <xf numFmtId="0" fontId="11" fillId="0" borderId="19" xfId="0" applyFont="1" applyBorder="1" applyAlignment="1">
      <alignment horizontal="center"/>
    </xf>
    <xf numFmtId="0" fontId="11" fillId="0" borderId="20" xfId="0" applyFont="1" applyBorder="1"/>
    <xf numFmtId="187" fontId="10" fillId="0" borderId="20" xfId="0" applyNumberFormat="1" applyFont="1" applyBorder="1"/>
    <xf numFmtId="187" fontId="11" fillId="0" borderId="0" xfId="0" applyNumberFormat="1" applyFont="1"/>
    <xf numFmtId="0" fontId="11" fillId="0" borderId="0" xfId="0" applyFont="1" applyAlignment="1">
      <alignment horizontal="center"/>
    </xf>
    <xf numFmtId="187" fontId="11" fillId="0" borderId="1" xfId="0" applyNumberFormat="1" applyFont="1" applyBorder="1" applyAlignment="1">
      <alignment horizontal="center"/>
    </xf>
    <xf numFmtId="43" fontId="11" fillId="0" borderId="1" xfId="7" applyFont="1" applyBorder="1"/>
    <xf numFmtId="1" fontId="11" fillId="0" borderId="1" xfId="0" applyNumberFormat="1" applyFont="1" applyBorder="1" applyAlignment="1">
      <alignment horizontal="center"/>
    </xf>
    <xf numFmtId="1" fontId="11" fillId="0" borderId="1" xfId="7" applyNumberFormat="1" applyFont="1" applyBorder="1" applyAlignment="1">
      <alignment horizontal="center"/>
    </xf>
    <xf numFmtId="43" fontId="11" fillId="0" borderId="1" xfId="7" applyFont="1" applyBorder="1" applyAlignment="1">
      <alignment horizontal="center"/>
    </xf>
    <xf numFmtId="187" fontId="20" fillId="0" borderId="21" xfId="7" applyNumberFormat="1" applyFont="1" applyBorder="1" applyAlignment="1">
      <alignment vertical="center"/>
    </xf>
    <xf numFmtId="187" fontId="20" fillId="0" borderId="21" xfId="7" applyNumberFormat="1" applyFont="1" applyBorder="1"/>
    <xf numFmtId="0" fontId="11" fillId="0" borderId="7" xfId="0" applyFont="1" applyBorder="1" applyAlignment="1">
      <alignment horizontal="center"/>
    </xf>
    <xf numFmtId="0" fontId="11" fillId="0" borderId="13" xfId="0" applyFont="1" applyBorder="1"/>
    <xf numFmtId="1" fontId="11" fillId="0" borderId="13" xfId="7" applyNumberFormat="1" applyFont="1" applyBorder="1" applyAlignment="1">
      <alignment horizontal="center"/>
    </xf>
    <xf numFmtId="1" fontId="11" fillId="0" borderId="13" xfId="0" applyNumberFormat="1" applyFont="1" applyBorder="1"/>
    <xf numFmtId="187" fontId="11" fillId="0" borderId="13" xfId="0" applyNumberFormat="1" applyFont="1" applyBorder="1" applyAlignment="1">
      <alignment horizontal="center"/>
    </xf>
    <xf numFmtId="43" fontId="8" fillId="0" borderId="0" xfId="0" applyNumberFormat="1" applyFont="1" applyFill="1" applyBorder="1"/>
    <xf numFmtId="43" fontId="8" fillId="0" borderId="0" xfId="0" applyNumberFormat="1" applyFont="1" applyFill="1" applyBorder="1" applyAlignment="1">
      <alignment vertical="center" wrapText="1"/>
    </xf>
    <xf numFmtId="43" fontId="7" fillId="0" borderId="0" xfId="0" applyNumberFormat="1" applyFont="1" applyFill="1" applyBorder="1"/>
    <xf numFmtId="43" fontId="11" fillId="0" borderId="13" xfId="7" applyFont="1" applyBorder="1" applyAlignment="1">
      <alignment horizontal="center"/>
    </xf>
    <xf numFmtId="43" fontId="10" fillId="0" borderId="20" xfId="7" applyFont="1" applyBorder="1"/>
    <xf numFmtId="43" fontId="11" fillId="0" borderId="0" xfId="7" applyFont="1" applyAlignment="1">
      <alignment horizontal="center"/>
    </xf>
    <xf numFmtId="43" fontId="10" fillId="0" borderId="1" xfId="7" applyFont="1" applyBorder="1" applyAlignment="1">
      <alignment horizontal="center" vertical="center" wrapText="1"/>
    </xf>
    <xf numFmtId="43" fontId="11" fillId="0" borderId="13" xfId="7" applyFont="1" applyBorder="1"/>
    <xf numFmtId="0" fontId="9" fillId="0" borderId="15" xfId="0" applyFont="1" applyBorder="1" applyAlignment="1">
      <alignment horizontal="center" vertical="center" wrapText="1"/>
    </xf>
    <xf numFmtId="43" fontId="9" fillId="0" borderId="1" xfId="7" applyFont="1" applyBorder="1" applyAlignment="1">
      <alignment horizontal="center" vertical="center" wrapText="1"/>
    </xf>
    <xf numFmtId="187" fontId="9" fillId="0" borderId="1" xfId="7" applyNumberFormat="1" applyFont="1" applyBorder="1" applyAlignment="1">
      <alignment horizontal="center" vertical="center" wrapText="1"/>
    </xf>
    <xf numFmtId="187" fontId="11" fillId="0" borderId="0" xfId="0" applyNumberFormat="1" applyFont="1" applyAlignment="1">
      <alignment horizontal="center"/>
    </xf>
    <xf numFmtId="43" fontId="7" fillId="0" borderId="0" xfId="7" applyFont="1" applyFill="1" applyBorder="1"/>
    <xf numFmtId="0" fontId="10" fillId="0" borderId="0" xfId="0" applyFont="1" applyAlignment="1">
      <alignment horizontal="center"/>
    </xf>
    <xf numFmtId="0" fontId="11" fillId="0" borderId="0" xfId="0" applyFont="1" applyAlignment="1"/>
    <xf numFmtId="1" fontId="11" fillId="0" borderId="13" xfId="0" applyNumberFormat="1" applyFont="1" applyBorder="1" applyAlignment="1">
      <alignment horizontal="center"/>
    </xf>
    <xf numFmtId="187" fontId="10" fillId="0" borderId="20" xfId="0" applyNumberFormat="1" applyFont="1" applyBorder="1" applyAlignment="1">
      <alignment horizontal="center"/>
    </xf>
    <xf numFmtId="187" fontId="11" fillId="0" borderId="1" xfId="7" applyNumberFormat="1" applyFont="1" applyBorder="1" applyAlignment="1">
      <alignment horizontal="center"/>
    </xf>
    <xf numFmtId="187" fontId="11" fillId="0" borderId="13" xfId="7" applyNumberFormat="1" applyFont="1" applyBorder="1" applyAlignment="1">
      <alignment horizontal="center"/>
    </xf>
    <xf numFmtId="187" fontId="10" fillId="0" borderId="20" xfId="7" applyNumberFormat="1" applyFont="1" applyBorder="1" applyAlignment="1">
      <alignment horizontal="center"/>
    </xf>
    <xf numFmtId="187" fontId="11" fillId="0" borderId="0" xfId="7" applyNumberFormat="1" applyFont="1" applyAlignment="1">
      <alignment horizontal="center"/>
    </xf>
    <xf numFmtId="0" fontId="10" fillId="0" borderId="0" xfId="0" applyFont="1" applyAlignment="1">
      <alignment horizontal="left"/>
    </xf>
    <xf numFmtId="43" fontId="10" fillId="0" borderId="0" xfId="7" applyFont="1" applyAlignment="1">
      <alignment horizontal="center"/>
    </xf>
    <xf numFmtId="187" fontId="10" fillId="0" borderId="0" xfId="7" applyNumberFormat="1" applyFont="1" applyAlignment="1">
      <alignment horizontal="center"/>
    </xf>
    <xf numFmtId="0" fontId="20" fillId="0" borderId="18" xfId="0" applyFont="1" applyBorder="1" applyAlignment="1">
      <alignment horizontal="left"/>
    </xf>
    <xf numFmtId="43" fontId="10" fillId="0" borderId="0" xfId="0" applyNumberFormat="1" applyFont="1"/>
    <xf numFmtId="43" fontId="10" fillId="0" borderId="0" xfId="7" applyFont="1" applyAlignment="1"/>
    <xf numFmtId="43" fontId="10" fillId="0" borderId="0" xfId="0" applyNumberFormat="1" applyFont="1" applyAlignment="1">
      <alignment horizontal="left"/>
    </xf>
    <xf numFmtId="43" fontId="11" fillId="0" borderId="0" xfId="0" applyNumberFormat="1" applyFont="1" applyFill="1" applyAlignment="1">
      <alignment horizontal="left"/>
    </xf>
    <xf numFmtId="43" fontId="11" fillId="0" borderId="0" xfId="0" applyNumberFormat="1" applyFont="1" applyAlignment="1">
      <alignment horizontal="left"/>
    </xf>
    <xf numFmtId="43" fontId="11" fillId="0" borderId="0" xfId="0" applyNumberFormat="1" applyFont="1" applyAlignment="1"/>
    <xf numFmtId="43" fontId="10" fillId="0" borderId="0" xfId="7" applyFont="1" applyAlignment="1">
      <alignment vertical="center"/>
    </xf>
    <xf numFmtId="43" fontId="11" fillId="0" borderId="0" xfId="7" applyFont="1" applyFill="1" applyAlignment="1"/>
    <xf numFmtId="0" fontId="11" fillId="0" borderId="0" xfId="0" applyFont="1" applyFill="1"/>
    <xf numFmtId="189" fontId="11" fillId="0" borderId="0" xfId="7" applyNumberFormat="1" applyFont="1" applyAlignment="1"/>
    <xf numFmtId="43" fontId="10" fillId="0" borderId="15" xfId="7" applyFont="1" applyBorder="1" applyAlignment="1">
      <alignment horizontal="center" vertical="center"/>
    </xf>
    <xf numFmtId="43" fontId="10" fillId="0" borderId="15" xfId="7" applyFont="1" applyBorder="1" applyAlignment="1">
      <alignment horizontal="center" vertical="center" wrapText="1"/>
    </xf>
    <xf numFmtId="43" fontId="9" fillId="0" borderId="15" xfId="7" applyFont="1" applyBorder="1" applyAlignment="1">
      <alignment horizontal="center" vertical="center" wrapText="1"/>
    </xf>
    <xf numFmtId="43" fontId="10" fillId="0" borderId="0" xfId="7" applyFont="1" applyAlignment="1">
      <alignment horizontal="center" vertical="center" wrapText="1"/>
    </xf>
    <xf numFmtId="43" fontId="10" fillId="0" borderId="1" xfId="7" applyFont="1" applyBorder="1" applyAlignment="1">
      <alignment horizontal="center" vertical="center"/>
    </xf>
    <xf numFmtId="0" fontId="20" fillId="0" borderId="1" xfId="0" applyFont="1" applyBorder="1" applyAlignment="1">
      <alignment horizontal="left"/>
    </xf>
    <xf numFmtId="0" fontId="9" fillId="0" borderId="2" xfId="0" applyFont="1" applyBorder="1" applyAlignment="1">
      <alignment horizontal="center" vertical="center" wrapText="1"/>
    </xf>
    <xf numFmtId="187" fontId="10" fillId="0" borderId="20" xfId="7" applyNumberFormat="1" applyFont="1" applyBorder="1"/>
    <xf numFmtId="0" fontId="10" fillId="0" borderId="0" xfId="0" applyFont="1" applyAlignment="1">
      <alignment horizontal="center" vertical="center"/>
    </xf>
    <xf numFmtId="0" fontId="11" fillId="0" borderId="1" xfId="0" applyFont="1" applyFill="1" applyBorder="1"/>
    <xf numFmtId="43" fontId="7" fillId="0" borderId="1" xfId="7" applyFont="1" applyFill="1" applyBorder="1"/>
    <xf numFmtId="43" fontId="6" fillId="0" borderId="0" xfId="7" applyFont="1" applyFill="1" applyBorder="1"/>
    <xf numFmtId="0" fontId="23" fillId="0" borderId="17" xfId="0" applyFont="1" applyBorder="1" applyAlignment="1">
      <alignment vertical="center"/>
    </xf>
    <xf numFmtId="187" fontId="20" fillId="0" borderId="2" xfId="7" applyNumberFormat="1" applyFont="1" applyBorder="1" applyAlignment="1">
      <alignment vertical="center"/>
    </xf>
    <xf numFmtId="0" fontId="9" fillId="0" borderId="1" xfId="0" applyFont="1" applyBorder="1" applyAlignment="1">
      <alignment horizontal="center" wrapText="1"/>
    </xf>
    <xf numFmtId="0" fontId="11" fillId="0" borderId="0" xfId="0" applyFont="1" applyAlignment="1">
      <alignment horizontal="left"/>
    </xf>
    <xf numFmtId="43" fontId="11" fillId="0" borderId="0" xfId="0" applyNumberFormat="1" applyFont="1" applyAlignment="1">
      <alignment horizontal="center"/>
    </xf>
    <xf numFmtId="43" fontId="10" fillId="0" borderId="0" xfId="0" applyNumberFormat="1" applyFont="1" applyAlignment="1">
      <alignment horizontal="center"/>
    </xf>
    <xf numFmtId="0" fontId="10" fillId="0" borderId="10" xfId="0" applyFont="1" applyBorder="1" applyAlignment="1">
      <alignment horizontal="left"/>
    </xf>
    <xf numFmtId="43" fontId="10" fillId="0" borderId="22" xfId="7" applyFont="1" applyBorder="1" applyAlignment="1">
      <alignment horizontal="center"/>
    </xf>
    <xf numFmtId="43" fontId="11" fillId="0" borderId="0" xfId="7" applyFont="1" applyBorder="1" applyAlignment="1">
      <alignment horizontal="center"/>
    </xf>
    <xf numFmtId="43" fontId="11" fillId="0" borderId="7" xfId="7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43" fontId="11" fillId="0" borderId="17" xfId="7" applyFont="1" applyBorder="1"/>
    <xf numFmtId="0" fontId="11" fillId="0" borderId="9" xfId="0" applyFont="1" applyBorder="1"/>
    <xf numFmtId="192" fontId="11" fillId="0" borderId="11" xfId="0" applyNumberFormat="1" applyFont="1" applyBorder="1" applyAlignment="1">
      <alignment horizontal="center"/>
    </xf>
    <xf numFmtId="43" fontId="10" fillId="0" borderId="11" xfId="7" applyFont="1" applyBorder="1" applyAlignment="1">
      <alignment horizontal="center"/>
    </xf>
    <xf numFmtId="43" fontId="10" fillId="0" borderId="23" xfId="7" applyFont="1" applyBorder="1" applyAlignment="1">
      <alignment horizontal="center" vertical="center"/>
    </xf>
    <xf numFmtId="0" fontId="10" fillId="0" borderId="18" xfId="0" applyFont="1" applyBorder="1" applyAlignment="1">
      <alignment horizontal="left"/>
    </xf>
    <xf numFmtId="0" fontId="10" fillId="0" borderId="13" xfId="0" applyFont="1" applyBorder="1" applyAlignment="1">
      <alignment horizontal="left"/>
    </xf>
    <xf numFmtId="0" fontId="10" fillId="0" borderId="15" xfId="0" applyFont="1" applyBorder="1" applyAlignment="1">
      <alignment horizontal="left"/>
    </xf>
    <xf numFmtId="0" fontId="10" fillId="0" borderId="15" xfId="0" applyFont="1" applyBorder="1"/>
    <xf numFmtId="0" fontId="11" fillId="0" borderId="6" xfId="0" applyFont="1" applyBorder="1" applyAlignment="1">
      <alignment horizontal="left"/>
    </xf>
    <xf numFmtId="43" fontId="10" fillId="0" borderId="16" xfId="7" applyFont="1" applyBorder="1" applyAlignment="1">
      <alignment horizontal="center" vertical="center"/>
    </xf>
    <xf numFmtId="43" fontId="10" fillId="0" borderId="10" xfId="7" applyFont="1" applyBorder="1" applyAlignment="1">
      <alignment horizontal="center"/>
    </xf>
    <xf numFmtId="43" fontId="11" fillId="0" borderId="6" xfId="7" applyFont="1" applyBorder="1" applyAlignment="1">
      <alignment horizontal="center"/>
    </xf>
    <xf numFmtId="43" fontId="11" fillId="0" borderId="8" xfId="7" applyFont="1" applyBorder="1"/>
    <xf numFmtId="0" fontId="14" fillId="0" borderId="6" xfId="0" applyFont="1" applyBorder="1" applyAlignment="1">
      <alignment horizontal="left"/>
    </xf>
    <xf numFmtId="43" fontId="14" fillId="0" borderId="0" xfId="7" applyFont="1" applyBorder="1" applyAlignment="1">
      <alignment horizontal="center"/>
    </xf>
    <xf numFmtId="0" fontId="14" fillId="0" borderId="7" xfId="0" applyFont="1" applyBorder="1" applyAlignment="1">
      <alignment horizontal="center"/>
    </xf>
    <xf numFmtId="43" fontId="14" fillId="0" borderId="6" xfId="7" applyFont="1" applyBorder="1" applyAlignment="1">
      <alignment horizontal="center"/>
    </xf>
    <xf numFmtId="43" fontId="14" fillId="0" borderId="7" xfId="7" applyFont="1" applyBorder="1" applyAlignment="1">
      <alignment horizontal="center"/>
    </xf>
    <xf numFmtId="43" fontId="14" fillId="0" borderId="0" xfId="0" applyNumberFormat="1" applyFont="1" applyAlignment="1">
      <alignment horizontal="center"/>
    </xf>
    <xf numFmtId="0" fontId="14" fillId="0" borderId="0" xfId="0" applyFont="1" applyAlignment="1">
      <alignment horizontal="center"/>
    </xf>
    <xf numFmtId="0" fontId="14" fillId="0" borderId="13" xfId="0" applyFont="1" applyBorder="1" applyAlignment="1">
      <alignment horizontal="left"/>
    </xf>
    <xf numFmtId="41" fontId="14" fillId="0" borderId="7" xfId="7" applyNumberFormat="1" applyFont="1" applyBorder="1" applyAlignment="1">
      <alignment horizontal="center" vertical="center"/>
    </xf>
    <xf numFmtId="0" fontId="10" fillId="0" borderId="8" xfId="0" applyFont="1" applyBorder="1" applyAlignment="1">
      <alignment horizontal="left"/>
    </xf>
    <xf numFmtId="43" fontId="10" fillId="0" borderId="17" xfId="7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43" fontId="10" fillId="0" borderId="8" xfId="7" applyFont="1" applyBorder="1" applyAlignment="1">
      <alignment horizontal="center"/>
    </xf>
    <xf numFmtId="0" fontId="10" fillId="0" borderId="6" xfId="0" applyFont="1" applyBorder="1" applyAlignment="1">
      <alignment horizontal="left"/>
    </xf>
    <xf numFmtId="43" fontId="10" fillId="0" borderId="0" xfId="7" applyFont="1" applyBorder="1" applyAlignment="1">
      <alignment horizontal="center"/>
    </xf>
    <xf numFmtId="0" fontId="11" fillId="0" borderId="7" xfId="0" applyFont="1" applyBorder="1"/>
    <xf numFmtId="43" fontId="11" fillId="0" borderId="6" xfId="7" applyFont="1" applyBorder="1"/>
    <xf numFmtId="43" fontId="11" fillId="0" borderId="0" xfId="7" applyFont="1" applyBorder="1"/>
    <xf numFmtId="0" fontId="10" fillId="0" borderId="8" xfId="0" applyFont="1" applyBorder="1"/>
    <xf numFmtId="43" fontId="11" fillId="0" borderId="0" xfId="7" applyNumberFormat="1" applyFont="1"/>
    <xf numFmtId="43" fontId="14" fillId="0" borderId="0" xfId="7" applyFont="1"/>
    <xf numFmtId="43" fontId="10" fillId="0" borderId="0" xfId="7" applyNumberFormat="1" applyFont="1" applyAlignment="1">
      <alignment horizontal="center" wrapText="1"/>
    </xf>
    <xf numFmtId="43" fontId="9" fillId="0" borderId="14" xfId="7" applyFont="1" applyBorder="1" applyAlignment="1">
      <alignment horizontal="center" vertical="center"/>
    </xf>
    <xf numFmtId="0" fontId="7" fillId="0" borderId="0" xfId="0" applyFont="1" applyFill="1" applyBorder="1" applyAlignment="1">
      <alignment horizontal="center"/>
    </xf>
    <xf numFmtId="0" fontId="8" fillId="0" borderId="23" xfId="0" applyFont="1" applyFill="1" applyBorder="1"/>
    <xf numFmtId="0" fontId="8" fillId="4" borderId="1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right"/>
    </xf>
    <xf numFmtId="187" fontId="8" fillId="4" borderId="1" xfId="7" applyNumberFormat="1" applyFont="1" applyFill="1" applyBorder="1" applyAlignment="1">
      <alignment horizontal="right"/>
    </xf>
    <xf numFmtId="0" fontId="8" fillId="5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right"/>
    </xf>
    <xf numFmtId="187" fontId="8" fillId="5" borderId="1" xfId="7" applyNumberFormat="1" applyFont="1" applyFill="1" applyBorder="1" applyAlignment="1">
      <alignment horizontal="center" vertical="center" wrapText="1"/>
    </xf>
    <xf numFmtId="0" fontId="8" fillId="6" borderId="19" xfId="0" applyFont="1" applyFill="1" applyBorder="1" applyAlignment="1">
      <alignment horizontal="center"/>
    </xf>
    <xf numFmtId="0" fontId="8" fillId="6" borderId="20" xfId="0" applyFont="1" applyFill="1" applyBorder="1" applyAlignment="1">
      <alignment horizontal="center"/>
    </xf>
    <xf numFmtId="43" fontId="8" fillId="6" borderId="20" xfId="7" applyFont="1" applyFill="1" applyBorder="1" applyAlignment="1">
      <alignment horizontal="center" vertical="center"/>
    </xf>
    <xf numFmtId="0" fontId="7" fillId="0" borderId="21" xfId="0" applyFont="1" applyFill="1" applyBorder="1"/>
    <xf numFmtId="0" fontId="6" fillId="0" borderId="1" xfId="0" applyFont="1" applyFill="1" applyBorder="1"/>
    <xf numFmtId="0" fontId="11" fillId="0" borderId="0" xfId="0" applyFont="1" applyFill="1" applyAlignment="1">
      <alignment horizontal="center"/>
    </xf>
    <xf numFmtId="43" fontId="11" fillId="0" borderId="0" xfId="7" applyFont="1" applyFill="1"/>
    <xf numFmtId="43" fontId="11" fillId="0" borderId="0" xfId="7" applyFont="1" applyFill="1" applyAlignment="1">
      <alignment horizontal="center"/>
    </xf>
    <xf numFmtId="187" fontId="11" fillId="0" borderId="0" xfId="7" applyNumberFormat="1" applyFont="1" applyFill="1" applyAlignment="1">
      <alignment horizontal="center"/>
    </xf>
    <xf numFmtId="43" fontId="8" fillId="0" borderId="1" xfId="7" applyFont="1" applyBorder="1" applyAlignment="1">
      <alignment horizontal="center"/>
    </xf>
    <xf numFmtId="43" fontId="7" fillId="0" borderId="1" xfId="7" applyFont="1" applyFill="1" applyBorder="1" applyAlignment="1">
      <alignment horizontal="left" vertical="center" wrapText="1"/>
    </xf>
    <xf numFmtId="43" fontId="8" fillId="4" borderId="1" xfId="7" applyFont="1" applyFill="1" applyBorder="1" applyAlignment="1">
      <alignment horizontal="right"/>
    </xf>
    <xf numFmtId="43" fontId="8" fillId="5" borderId="1" xfId="7" applyFont="1" applyFill="1" applyBorder="1" applyAlignment="1">
      <alignment horizontal="center" vertical="center" wrapText="1"/>
    </xf>
    <xf numFmtId="43" fontId="8" fillId="6" borderId="20" xfId="7" applyFont="1" applyFill="1" applyBorder="1" applyAlignment="1">
      <alignment horizontal="right"/>
    </xf>
    <xf numFmtId="43" fontId="8" fillId="0" borderId="0" xfId="7" applyFont="1" applyBorder="1" applyAlignment="1">
      <alignment horizontal="center"/>
    </xf>
    <xf numFmtId="43" fontId="9" fillId="0" borderId="14" xfId="7" applyFont="1" applyBorder="1"/>
    <xf numFmtId="43" fontId="6" fillId="0" borderId="0" xfId="7" applyFont="1" applyBorder="1"/>
    <xf numFmtId="43" fontId="7" fillId="0" borderId="0" xfId="7" applyFont="1" applyBorder="1"/>
    <xf numFmtId="0" fontId="7" fillId="0" borderId="1" xfId="0" applyFont="1" applyBorder="1" applyAlignment="1">
      <alignment horizontal="left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10" fillId="0" borderId="7" xfId="7" applyNumberFormat="1" applyFont="1" applyBorder="1" applyAlignment="1">
      <alignment horizontal="center"/>
    </xf>
    <xf numFmtId="0" fontId="23" fillId="0" borderId="0" xfId="0" applyFont="1" applyBorder="1" applyAlignment="1">
      <alignment horizontal="center" vertical="center"/>
    </xf>
    <xf numFmtId="43" fontId="7" fillId="0" borderId="1" xfId="7" applyFont="1" applyFill="1" applyBorder="1" applyAlignment="1">
      <alignment horizontal="center" vertical="top" wrapText="1"/>
    </xf>
    <xf numFmtId="43" fontId="7" fillId="0" borderId="1" xfId="7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horizontal="center" vertical="top" wrapText="1"/>
    </xf>
    <xf numFmtId="0" fontId="7" fillId="0" borderId="1" xfId="0" applyFont="1" applyBorder="1" applyAlignment="1">
      <alignment horizontal="left" vertical="top" wrapText="1"/>
    </xf>
    <xf numFmtId="0" fontId="7" fillId="0" borderId="1" xfId="0" applyFont="1" applyFill="1" applyBorder="1" applyAlignment="1">
      <alignment horizontal="left" vertical="top" wrapText="1"/>
    </xf>
    <xf numFmtId="187" fontId="7" fillId="0" borderId="1" xfId="7" applyNumberFormat="1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horizontal="center" vertical="top" wrapText="1"/>
    </xf>
    <xf numFmtId="0" fontId="16" fillId="0" borderId="1" xfId="0" applyFont="1" applyFill="1" applyBorder="1" applyAlignment="1">
      <alignment horizontal="center" vertical="top" wrapText="1"/>
    </xf>
    <xf numFmtId="43" fontId="9" fillId="0" borderId="0" xfId="7" applyFont="1" applyBorder="1"/>
    <xf numFmtId="43" fontId="8" fillId="0" borderId="2" xfId="7" applyFont="1" applyFill="1" applyBorder="1" applyAlignment="1">
      <alignment horizontal="center" vertical="center" wrapText="1"/>
    </xf>
    <xf numFmtId="43" fontId="8" fillId="0" borderId="2" xfId="7" applyFont="1" applyBorder="1" applyAlignment="1">
      <alignment horizontal="center" vertical="center"/>
    </xf>
    <xf numFmtId="43" fontId="7" fillId="0" borderId="2" xfId="7" applyFont="1" applyFill="1" applyBorder="1" applyAlignment="1">
      <alignment horizontal="center" vertical="center" wrapText="1"/>
    </xf>
    <xf numFmtId="43" fontId="8" fillId="4" borderId="2" xfId="7" applyFont="1" applyFill="1" applyBorder="1" applyAlignment="1">
      <alignment horizontal="right"/>
    </xf>
    <xf numFmtId="43" fontId="8" fillId="5" borderId="2" xfId="7" applyFont="1" applyFill="1" applyBorder="1" applyAlignment="1">
      <alignment horizontal="center" vertical="center" wrapText="1"/>
    </xf>
    <xf numFmtId="43" fontId="8" fillId="6" borderId="24" xfId="7" applyFont="1" applyFill="1" applyBorder="1" applyAlignment="1">
      <alignment horizontal="center" vertical="center"/>
    </xf>
    <xf numFmtId="187" fontId="8" fillId="4" borderId="2" xfId="7" applyNumberFormat="1" applyFont="1" applyFill="1" applyBorder="1" applyAlignment="1">
      <alignment horizontal="right"/>
    </xf>
    <xf numFmtId="187" fontId="8" fillId="5" borderId="2" xfId="7" applyNumberFormat="1" applyFont="1" applyFill="1" applyBorder="1" applyAlignment="1">
      <alignment horizontal="center" vertical="center" wrapText="1"/>
    </xf>
    <xf numFmtId="187" fontId="9" fillId="0" borderId="0" xfId="7" applyNumberFormat="1" applyFont="1" applyBorder="1"/>
    <xf numFmtId="43" fontId="7" fillId="0" borderId="1" xfId="7" applyFont="1" applyFill="1" applyBorder="1" applyAlignment="1">
      <alignment vertical="top" wrapText="1"/>
    </xf>
    <xf numFmtId="0" fontId="24" fillId="0" borderId="0" xfId="0" applyFont="1" applyBorder="1" applyAlignment="1">
      <alignment horizontal="center"/>
    </xf>
    <xf numFmtId="0" fontId="24" fillId="0" borderId="0" xfId="0" applyFont="1" applyBorder="1"/>
    <xf numFmtId="43" fontId="24" fillId="0" borderId="0" xfId="7" applyFont="1" applyBorder="1"/>
    <xf numFmtId="43" fontId="24" fillId="0" borderId="0" xfId="7" applyFont="1" applyBorder="1" applyAlignment="1">
      <alignment horizontal="center" vertical="center"/>
    </xf>
    <xf numFmtId="43" fontId="24" fillId="0" borderId="0" xfId="7" applyFont="1" applyFill="1" applyBorder="1"/>
    <xf numFmtId="0" fontId="24" fillId="0" borderId="0" xfId="0" applyFont="1" applyFill="1" applyBorder="1"/>
    <xf numFmtId="0" fontId="25" fillId="0" borderId="0" xfId="0" applyFont="1" applyBorder="1"/>
    <xf numFmtId="43" fontId="25" fillId="0" borderId="0" xfId="7" applyFont="1" applyBorder="1"/>
    <xf numFmtId="43" fontId="25" fillId="0" borderId="0" xfId="7" applyFont="1" applyBorder="1" applyAlignment="1">
      <alignment horizontal="center" vertical="center"/>
    </xf>
    <xf numFmtId="0" fontId="6" fillId="0" borderId="1" xfId="6" applyFont="1" applyBorder="1" applyAlignment="1">
      <alignment horizontal="left" vertical="top" wrapText="1"/>
    </xf>
    <xf numFmtId="43" fontId="8" fillId="0" borderId="1" xfId="7" applyFont="1" applyFill="1" applyBorder="1" applyAlignment="1">
      <alignment horizontal="center" vertical="top" wrapText="1"/>
    </xf>
    <xf numFmtId="43" fontId="8" fillId="5" borderId="25" xfId="7" applyFont="1" applyFill="1" applyBorder="1" applyAlignment="1">
      <alignment horizontal="center" vertical="center" wrapText="1"/>
    </xf>
    <xf numFmtId="43" fontId="7" fillId="0" borderId="1" xfId="10" applyFont="1" applyFill="1" applyBorder="1" applyAlignment="1">
      <alignment horizontal="left" vertical="top" wrapText="1"/>
    </xf>
    <xf numFmtId="43" fontId="8" fillId="0" borderId="1" xfId="7" applyFont="1" applyFill="1" applyBorder="1" applyAlignment="1">
      <alignment vertical="top" wrapText="1"/>
    </xf>
    <xf numFmtId="0" fontId="8" fillId="0" borderId="0" xfId="0" applyFont="1" applyFill="1" applyBorder="1" applyAlignment="1">
      <alignment vertical="top" wrapText="1"/>
    </xf>
    <xf numFmtId="43" fontId="8" fillId="0" borderId="2" xfId="7" applyFont="1" applyFill="1" applyBorder="1" applyAlignment="1">
      <alignment horizontal="center" vertical="top" wrapText="1"/>
    </xf>
    <xf numFmtId="0" fontId="7" fillId="0" borderId="0" xfId="0" applyFont="1" applyFill="1" applyBorder="1" applyAlignment="1">
      <alignment vertical="top" wrapText="1"/>
    </xf>
    <xf numFmtId="0" fontId="17" fillId="0" borderId="1" xfId="0" applyFont="1" applyFill="1" applyBorder="1" applyAlignment="1">
      <alignment horizontal="center" vertical="top" wrapText="1"/>
    </xf>
    <xf numFmtId="43" fontId="7" fillId="0" borderId="2" xfId="7" applyFont="1" applyFill="1" applyBorder="1" applyAlignment="1">
      <alignment horizontal="center" vertical="top" wrapText="1"/>
    </xf>
    <xf numFmtId="0" fontId="7" fillId="0" borderId="2" xfId="0" applyFont="1" applyFill="1" applyBorder="1" applyAlignment="1">
      <alignment horizontal="center" vertical="center"/>
    </xf>
    <xf numFmtId="0" fontId="8" fillId="4" borderId="15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187" fontId="8" fillId="6" borderId="20" xfId="7" applyNumberFormat="1" applyFont="1" applyFill="1" applyBorder="1" applyAlignment="1">
      <alignment horizontal="center" vertical="center"/>
    </xf>
    <xf numFmtId="187" fontId="7" fillId="5" borderId="1" xfId="7" applyNumberFormat="1" applyFont="1" applyFill="1" applyBorder="1" applyAlignment="1">
      <alignment horizontal="center" vertical="center" wrapText="1"/>
    </xf>
    <xf numFmtId="187" fontId="7" fillId="6" borderId="20" xfId="7" applyNumberFormat="1" applyFont="1" applyFill="1" applyBorder="1" applyAlignment="1">
      <alignment horizontal="center" vertical="center"/>
    </xf>
    <xf numFmtId="0" fontId="18" fillId="0" borderId="0" xfId="0" applyFont="1"/>
    <xf numFmtId="0" fontId="8" fillId="5" borderId="1" xfId="0" applyFont="1" applyFill="1" applyBorder="1" applyAlignment="1">
      <alignment horizontal="right" vertical="center"/>
    </xf>
    <xf numFmtId="49" fontId="7" fillId="0" borderId="1" xfId="0" applyNumberFormat="1" applyFont="1" applyFill="1" applyBorder="1" applyAlignment="1">
      <alignment vertical="center" wrapText="1"/>
    </xf>
    <xf numFmtId="43" fontId="7" fillId="0" borderId="1" xfId="1" applyFont="1" applyFill="1" applyBorder="1" applyAlignment="1">
      <alignment vertical="center" wrapText="1"/>
    </xf>
    <xf numFmtId="43" fontId="7" fillId="0" borderId="1" xfId="1" applyFont="1" applyFill="1" applyBorder="1" applyAlignment="1">
      <alignment horizontal="center" vertical="center" wrapText="1"/>
    </xf>
    <xf numFmtId="43" fontId="7" fillId="0" borderId="1" xfId="1" applyFont="1" applyFill="1" applyBorder="1" applyAlignment="1">
      <alignment horizontal="left" vertical="center" wrapText="1"/>
    </xf>
    <xf numFmtId="187" fontId="8" fillId="0" borderId="1" xfId="1" applyNumberFormat="1" applyFont="1" applyFill="1" applyBorder="1" applyAlignment="1">
      <alignment horizontal="center" vertical="center" wrapText="1"/>
    </xf>
    <xf numFmtId="43" fontId="8" fillId="0" borderId="1" xfId="1" applyFont="1" applyFill="1" applyBorder="1" applyAlignment="1">
      <alignment horizontal="center" vertical="center" wrapText="1"/>
    </xf>
    <xf numFmtId="43" fontId="8" fillId="0" borderId="1" xfId="1" applyFont="1" applyFill="1" applyBorder="1" applyAlignment="1">
      <alignment vertical="center" wrapText="1"/>
    </xf>
    <xf numFmtId="49" fontId="7" fillId="0" borderId="1" xfId="0" applyNumberFormat="1" applyFont="1" applyBorder="1" applyAlignment="1">
      <alignment horizontal="left" vertical="center" wrapText="1"/>
    </xf>
    <xf numFmtId="187" fontId="7" fillId="0" borderId="1" xfId="1" applyNumberFormat="1" applyFont="1" applyFill="1" applyBorder="1" applyAlignment="1">
      <alignment horizontal="center" vertical="top" wrapText="1"/>
    </xf>
    <xf numFmtId="49" fontId="7" fillId="0" borderId="1" xfId="0" applyNumberFormat="1" applyFont="1" applyFill="1" applyBorder="1" applyAlignment="1">
      <alignment horizontal="left" vertical="top" wrapText="1"/>
    </xf>
    <xf numFmtId="49" fontId="7" fillId="0" borderId="1" xfId="0" applyNumberFormat="1" applyFont="1" applyFill="1" applyBorder="1" applyAlignment="1">
      <alignment vertical="top" wrapText="1"/>
    </xf>
    <xf numFmtId="43" fontId="7" fillId="0" borderId="1" xfId="1" applyFont="1" applyFill="1" applyBorder="1" applyAlignment="1">
      <alignment vertical="top" wrapText="1"/>
    </xf>
    <xf numFmtId="43" fontId="7" fillId="0" borderId="1" xfId="1" applyFont="1" applyFill="1" applyBorder="1" applyAlignment="1">
      <alignment horizontal="left" vertical="top" wrapText="1"/>
    </xf>
    <xf numFmtId="43" fontId="7" fillId="0" borderId="1" xfId="7" applyNumberFormat="1" applyFont="1" applyFill="1" applyBorder="1" applyAlignment="1">
      <alignment horizontal="center" vertical="top" wrapText="1"/>
    </xf>
    <xf numFmtId="43" fontId="8" fillId="4" borderId="1" xfId="7" applyNumberFormat="1" applyFont="1" applyFill="1" applyBorder="1" applyAlignment="1">
      <alignment horizontal="right"/>
    </xf>
    <xf numFmtId="43" fontId="8" fillId="5" borderId="1" xfId="7" applyNumberFormat="1" applyFont="1" applyFill="1" applyBorder="1" applyAlignment="1">
      <alignment horizontal="center" vertical="center" wrapText="1"/>
    </xf>
    <xf numFmtId="43" fontId="8" fillId="6" borderId="20" xfId="7" applyNumberFormat="1" applyFont="1" applyFill="1" applyBorder="1" applyAlignment="1">
      <alignment horizontal="right"/>
    </xf>
    <xf numFmtId="0" fontId="7" fillId="0" borderId="1" xfId="0" applyFont="1" applyFill="1" applyBorder="1" applyAlignment="1">
      <alignment horizontal="left" vertical="center" wrapText="1"/>
    </xf>
    <xf numFmtId="43" fontId="7" fillId="0" borderId="1" xfId="7" applyNumberFormat="1" applyFont="1" applyFill="1" applyBorder="1" applyAlignment="1">
      <alignment horizontal="center" vertical="center" wrapText="1"/>
    </xf>
    <xf numFmtId="43" fontId="7" fillId="0" borderId="1" xfId="7" applyNumberFormat="1" applyFont="1" applyFill="1" applyBorder="1" applyAlignment="1">
      <alignment horizontal="left" vertical="center" wrapText="1"/>
    </xf>
    <xf numFmtId="43" fontId="7" fillId="0" borderId="1" xfId="7" applyNumberFormat="1" applyFont="1" applyFill="1" applyBorder="1" applyAlignment="1">
      <alignment vertical="center" wrapText="1"/>
    </xf>
    <xf numFmtId="43" fontId="8" fillId="0" borderId="1" xfId="7" applyNumberFormat="1" applyFont="1" applyFill="1" applyBorder="1" applyAlignment="1">
      <alignment horizontal="center" vertical="center" wrapText="1"/>
    </xf>
    <xf numFmtId="43" fontId="7" fillId="0" borderId="1" xfId="7" applyNumberFormat="1" applyFont="1" applyFill="1" applyBorder="1" applyAlignment="1">
      <alignment vertical="top" wrapText="1"/>
    </xf>
    <xf numFmtId="190" fontId="7" fillId="0" borderId="1" xfId="7" applyNumberFormat="1" applyFont="1" applyFill="1" applyBorder="1" applyAlignment="1">
      <alignment horizontal="center" vertical="center" wrapText="1"/>
    </xf>
    <xf numFmtId="190" fontId="7" fillId="0" borderId="1" xfId="7" applyNumberFormat="1" applyFont="1" applyFill="1" applyBorder="1" applyAlignment="1">
      <alignment horizontal="left" vertical="center" wrapText="1"/>
    </xf>
    <xf numFmtId="0" fontId="6" fillId="0" borderId="15" xfId="6" applyFont="1" applyBorder="1" applyAlignment="1">
      <alignment horizontal="left" vertical="top" wrapText="1"/>
    </xf>
    <xf numFmtId="0" fontId="23" fillId="0" borderId="0" xfId="0" applyFont="1" applyBorder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right"/>
    </xf>
    <xf numFmtId="187" fontId="7" fillId="0" borderId="0" xfId="0" applyNumberFormat="1" applyFont="1" applyBorder="1" applyAlignment="1">
      <alignment horizontal="center"/>
    </xf>
    <xf numFmtId="187" fontId="7" fillId="0" borderId="0" xfId="7" applyNumberFormat="1" applyFont="1" applyFill="1" applyBorder="1" applyAlignment="1">
      <alignment horizontal="center" vertical="center" wrapText="1"/>
    </xf>
    <xf numFmtId="187" fontId="7" fillId="0" borderId="0" xfId="7" applyNumberFormat="1" applyFont="1" applyBorder="1" applyAlignment="1">
      <alignment horizontal="center" vertical="center"/>
    </xf>
    <xf numFmtId="43" fontId="7" fillId="0" borderId="0" xfId="0" applyNumberFormat="1" applyFont="1" applyFill="1" applyBorder="1" applyAlignment="1">
      <alignment vertical="center" wrapText="1"/>
    </xf>
    <xf numFmtId="0" fontId="20" fillId="0" borderId="1" xfId="0" applyFont="1" applyBorder="1" applyAlignment="1">
      <alignment horizontal="center"/>
    </xf>
    <xf numFmtId="0" fontId="21" fillId="0" borderId="1" xfId="0" applyFont="1" applyBorder="1"/>
    <xf numFmtId="0" fontId="21" fillId="0" borderId="1" xfId="0" applyFont="1" applyBorder="1" applyAlignment="1">
      <alignment horizontal="center" vertical="center"/>
    </xf>
    <xf numFmtId="43" fontId="21" fillId="0" borderId="1" xfId="0" applyNumberFormat="1" applyFont="1" applyBorder="1"/>
    <xf numFmtId="43" fontId="21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right"/>
    </xf>
    <xf numFmtId="0" fontId="21" fillId="0" borderId="1" xfId="0" applyFont="1" applyBorder="1" applyAlignment="1">
      <alignment horizontal="center"/>
    </xf>
    <xf numFmtId="187" fontId="20" fillId="0" borderId="22" xfId="7" applyNumberFormat="1" applyFont="1" applyBorder="1" applyAlignment="1">
      <alignment vertical="center"/>
    </xf>
    <xf numFmtId="187" fontId="20" fillId="0" borderId="22" xfId="7" applyNumberFormat="1" applyFont="1" applyBorder="1"/>
    <xf numFmtId="0" fontId="7" fillId="0" borderId="1" xfId="0" applyFont="1" applyFill="1" applyBorder="1" applyAlignment="1">
      <alignment vertical="top" wrapText="1"/>
    </xf>
    <xf numFmtId="43" fontId="8" fillId="5" borderId="1" xfId="7" applyNumberFormat="1" applyFont="1" applyFill="1" applyBorder="1" applyAlignment="1">
      <alignment horizontal="center" vertical="top" wrapText="1"/>
    </xf>
    <xf numFmtId="43" fontId="21" fillId="0" borderId="1" xfId="0" applyNumberFormat="1" applyFont="1" applyBorder="1" applyAlignment="1">
      <alignment vertical="center"/>
    </xf>
    <xf numFmtId="43" fontId="7" fillId="0" borderId="1" xfId="7" quotePrefix="1" applyFont="1" applyFill="1" applyBorder="1" applyAlignment="1">
      <alignment horizontal="left" vertical="top" wrapText="1"/>
    </xf>
    <xf numFmtId="0" fontId="24" fillId="0" borderId="1" xfId="0" applyFont="1" applyBorder="1" applyAlignment="1">
      <alignment vertical="top" wrapText="1"/>
    </xf>
    <xf numFmtId="0" fontId="0" fillId="0" borderId="0" xfId="0" applyBorder="1"/>
    <xf numFmtId="187" fontId="7" fillId="0" borderId="15" xfId="7" applyNumberFormat="1" applyFont="1" applyFill="1" applyBorder="1" applyAlignment="1">
      <alignment horizontal="center" vertical="top" wrapText="1"/>
    </xf>
    <xf numFmtId="43" fontId="7" fillId="0" borderId="1" xfId="1" applyFont="1" applyFill="1" applyBorder="1" applyAlignment="1">
      <alignment horizontal="center" vertical="top" wrapText="1"/>
    </xf>
    <xf numFmtId="0" fontId="8" fillId="0" borderId="1" xfId="0" applyFont="1" applyBorder="1" applyAlignment="1">
      <alignment horizontal="left" vertical="center" wrapText="1"/>
    </xf>
    <xf numFmtId="187" fontId="8" fillId="0" borderId="1" xfId="7" applyNumberFormat="1" applyFont="1" applyFill="1" applyBorder="1" applyAlignment="1">
      <alignment horizontal="center" vertical="top" wrapText="1"/>
    </xf>
    <xf numFmtId="43" fontId="24" fillId="0" borderId="1" xfId="12" applyNumberFormat="1" applyFont="1" applyBorder="1" applyAlignment="1">
      <alignment vertical="top"/>
    </xf>
    <xf numFmtId="0" fontId="24" fillId="0" borderId="1" xfId="0" applyFont="1" applyBorder="1" applyAlignment="1">
      <alignment horizontal="left" vertical="top" wrapText="1"/>
    </xf>
    <xf numFmtId="0" fontId="27" fillId="0" borderId="1" xfId="0" applyFont="1" applyBorder="1" applyAlignment="1">
      <alignment horizontal="center" vertical="top" wrapText="1"/>
    </xf>
    <xf numFmtId="0" fontId="28" fillId="0" borderId="1" xfId="0" applyFont="1" applyBorder="1" applyAlignment="1">
      <alignment horizontal="center" vertical="top" wrapText="1"/>
    </xf>
    <xf numFmtId="0" fontId="29" fillId="0" borderId="1" xfId="0" applyFont="1" applyBorder="1" applyAlignment="1">
      <alignment horizontal="center" vertical="top" wrapText="1"/>
    </xf>
    <xf numFmtId="43" fontId="21" fillId="0" borderId="1" xfId="0" applyNumberFormat="1" applyFont="1" applyBorder="1" applyAlignment="1">
      <alignment horizontal="right"/>
    </xf>
    <xf numFmtId="43" fontId="21" fillId="0" borderId="1" xfId="0" applyNumberFormat="1" applyFont="1" applyBorder="1" applyAlignment="1">
      <alignment horizontal="center"/>
    </xf>
    <xf numFmtId="0" fontId="21" fillId="0" borderId="1" xfId="0" applyFont="1" applyBorder="1" applyAlignment="1">
      <alignment horizontal="right"/>
    </xf>
    <xf numFmtId="0" fontId="20" fillId="0" borderId="1" xfId="0" applyFont="1" applyBorder="1" applyAlignment="1">
      <alignment horizontal="center"/>
    </xf>
    <xf numFmtId="0" fontId="25" fillId="0" borderId="1" xfId="0" applyFont="1" applyBorder="1" applyAlignment="1">
      <alignment horizontal="center" vertical="top"/>
    </xf>
    <xf numFmtId="0" fontId="20" fillId="0" borderId="1" xfId="0" applyFont="1" applyBorder="1" applyAlignment="1">
      <alignment horizontal="center" vertical="top"/>
    </xf>
    <xf numFmtId="187" fontId="20" fillId="0" borderId="1" xfId="12" applyNumberFormat="1" applyFont="1" applyBorder="1" applyAlignment="1">
      <alignment horizontal="center" vertical="top"/>
    </xf>
    <xf numFmtId="0" fontId="25" fillId="0" borderId="12" xfId="0" applyFont="1" applyBorder="1" applyAlignment="1">
      <alignment horizontal="center" vertical="top"/>
    </xf>
    <xf numFmtId="0" fontId="20" fillId="0" borderId="18" xfId="0" applyFont="1" applyBorder="1" applyAlignment="1">
      <alignment horizontal="center" vertical="top"/>
    </xf>
    <xf numFmtId="0" fontId="20" fillId="0" borderId="18" xfId="0" applyFont="1" applyBorder="1" applyAlignment="1">
      <alignment horizontal="right"/>
    </xf>
    <xf numFmtId="187" fontId="20" fillId="0" borderId="12" xfId="12" applyNumberFormat="1" applyFont="1" applyBorder="1" applyAlignment="1">
      <alignment horizontal="center" vertical="top"/>
    </xf>
    <xf numFmtId="0" fontId="20" fillId="0" borderId="13" xfId="0" applyFont="1" applyBorder="1" applyAlignment="1">
      <alignment horizontal="center" vertical="top"/>
    </xf>
    <xf numFmtId="0" fontId="20" fillId="0" borderId="13" xfId="0" applyFont="1" applyBorder="1" applyAlignment="1">
      <alignment horizontal="right"/>
    </xf>
    <xf numFmtId="187" fontId="20" fillId="0" borderId="13" xfId="12" applyNumberFormat="1" applyFont="1" applyBorder="1" applyAlignment="1">
      <alignment horizontal="center" vertical="top"/>
    </xf>
    <xf numFmtId="0" fontId="20" fillId="0" borderId="26" xfId="0" applyFont="1" applyBorder="1" applyAlignment="1">
      <alignment horizontal="center" vertical="top"/>
    </xf>
    <xf numFmtId="0" fontId="20" fillId="0" borderId="26" xfId="0" applyFont="1" applyBorder="1" applyAlignment="1">
      <alignment horizontal="right"/>
    </xf>
    <xf numFmtId="187" fontId="20" fillId="0" borderId="26" xfId="12" applyNumberFormat="1" applyFont="1" applyBorder="1" applyAlignment="1">
      <alignment horizontal="center" vertical="top"/>
    </xf>
    <xf numFmtId="0" fontId="25" fillId="0" borderId="27" xfId="0" applyFont="1" applyBorder="1" applyAlignment="1">
      <alignment horizontal="center" vertical="top"/>
    </xf>
    <xf numFmtId="0" fontId="20" fillId="0" borderId="13" xfId="0" applyFont="1" applyBorder="1" applyAlignment="1">
      <alignment horizontal="center"/>
    </xf>
    <xf numFmtId="0" fontId="25" fillId="0" borderId="13" xfId="0" applyFont="1" applyBorder="1" applyAlignment="1">
      <alignment horizontal="center" vertical="top"/>
    </xf>
    <xf numFmtId="187" fontId="20" fillId="0" borderId="28" xfId="12" applyNumberFormat="1" applyFont="1" applyBorder="1" applyAlignment="1">
      <alignment horizontal="center" vertical="top"/>
    </xf>
    <xf numFmtId="0" fontId="24" fillId="0" borderId="29" xfId="0" applyFont="1" applyBorder="1" applyAlignment="1">
      <alignment horizontal="center" vertical="top"/>
    </xf>
    <xf numFmtId="0" fontId="21" fillId="0" borderId="29" xfId="0" applyFont="1" applyBorder="1" applyAlignment="1">
      <alignment horizontal="center" vertical="top"/>
    </xf>
    <xf numFmtId="0" fontId="21" fillId="0" borderId="29" xfId="0" applyFont="1" applyBorder="1" applyAlignment="1">
      <alignment vertical="top" wrapText="1"/>
    </xf>
    <xf numFmtId="0" fontId="24" fillId="0" borderId="29" xfId="0" applyFont="1" applyBorder="1" applyAlignment="1">
      <alignment horizontal="center" vertical="top" wrapText="1"/>
    </xf>
    <xf numFmtId="187" fontId="21" fillId="0" borderId="30" xfId="12" applyNumberFormat="1" applyFont="1" applyBorder="1" applyAlignment="1">
      <alignment vertical="top"/>
    </xf>
    <xf numFmtId="187" fontId="21" fillId="0" borderId="29" xfId="12" applyNumberFormat="1" applyFont="1" applyBorder="1" applyAlignment="1">
      <alignment vertical="top"/>
    </xf>
    <xf numFmtId="0" fontId="29" fillId="0" borderId="29" xfId="0" applyFont="1" applyBorder="1" applyAlignment="1">
      <alignment horizontal="center" vertical="top" wrapText="1"/>
    </xf>
    <xf numFmtId="0" fontId="21" fillId="0" borderId="13" xfId="0" applyFont="1" applyBorder="1" applyAlignment="1">
      <alignment horizontal="center" vertical="top"/>
    </xf>
    <xf numFmtId="0" fontId="24" fillId="0" borderId="13" xfId="0" applyFont="1" applyBorder="1" applyAlignment="1">
      <alignment horizontal="center" vertical="top" wrapText="1"/>
    </xf>
    <xf numFmtId="0" fontId="29" fillId="0" borderId="13" xfId="0" applyFont="1" applyBorder="1" applyAlignment="1">
      <alignment horizontal="center" vertical="top" wrapText="1"/>
    </xf>
    <xf numFmtId="187" fontId="20" fillId="0" borderId="26" xfId="12" applyNumberFormat="1" applyFont="1" applyBorder="1" applyAlignment="1">
      <alignment vertical="top"/>
    </xf>
    <xf numFmtId="0" fontId="24" fillId="0" borderId="30" xfId="0" applyFont="1" applyBorder="1" applyAlignment="1">
      <alignment horizontal="center" vertical="top"/>
    </xf>
    <xf numFmtId="0" fontId="21" fillId="0" borderId="30" xfId="0" applyFont="1" applyBorder="1" applyAlignment="1">
      <alignment horizontal="center" vertical="top"/>
    </xf>
    <xf numFmtId="0" fontId="21" fillId="0" borderId="30" xfId="0" applyFont="1" applyBorder="1"/>
    <xf numFmtId="0" fontId="24" fillId="0" borderId="26" xfId="0" applyFont="1" applyBorder="1" applyAlignment="1">
      <alignment horizontal="center" vertical="top"/>
    </xf>
    <xf numFmtId="0" fontId="21" fillId="0" borderId="26" xfId="0" applyFont="1" applyBorder="1" applyAlignment="1">
      <alignment horizontal="center" vertical="top"/>
    </xf>
    <xf numFmtId="0" fontId="21" fillId="0" borderId="26" xfId="0" applyFont="1" applyBorder="1"/>
    <xf numFmtId="187" fontId="21" fillId="0" borderId="26" xfId="12" applyNumberFormat="1" applyFont="1" applyBorder="1" applyAlignment="1">
      <alignment vertical="top"/>
    </xf>
    <xf numFmtId="0" fontId="27" fillId="0" borderId="13" xfId="0" applyFont="1" applyBorder="1"/>
    <xf numFmtId="187" fontId="20" fillId="0" borderId="31" xfId="0" applyNumberFormat="1" applyFont="1" applyBorder="1"/>
    <xf numFmtId="0" fontId="25" fillId="0" borderId="13" xfId="0" applyFont="1" applyBorder="1" applyAlignment="1">
      <alignment horizontal="center"/>
    </xf>
    <xf numFmtId="187" fontId="20" fillId="0" borderId="28" xfId="0" applyNumberFormat="1" applyFont="1" applyBorder="1"/>
    <xf numFmtId="187" fontId="20" fillId="0" borderId="32" xfId="12" applyNumberFormat="1" applyFont="1" applyBorder="1" applyAlignment="1">
      <alignment vertical="top"/>
    </xf>
    <xf numFmtId="0" fontId="25" fillId="0" borderId="31" xfId="0" applyFont="1" applyBorder="1" applyAlignment="1">
      <alignment horizontal="center" vertical="top"/>
    </xf>
    <xf numFmtId="0" fontId="25" fillId="0" borderId="33" xfId="0" applyFont="1" applyBorder="1" applyAlignment="1">
      <alignment horizontal="center" vertical="top"/>
    </xf>
    <xf numFmtId="0" fontId="24" fillId="0" borderId="13" xfId="0" applyFont="1" applyBorder="1" applyAlignment="1">
      <alignment horizontal="center" vertical="top"/>
    </xf>
    <xf numFmtId="0" fontId="21" fillId="0" borderId="13" xfId="0" applyFont="1" applyBorder="1" applyAlignment="1">
      <alignment vertical="top" wrapText="1"/>
    </xf>
    <xf numFmtId="187" fontId="21" fillId="0" borderId="34" xfId="12" applyNumberFormat="1" applyFont="1" applyBorder="1" applyAlignment="1">
      <alignment vertical="top"/>
    </xf>
    <xf numFmtId="0" fontId="20" fillId="0" borderId="13" xfId="0" applyFont="1" applyBorder="1" applyAlignment="1">
      <alignment horizontal="center" wrapText="1"/>
    </xf>
    <xf numFmtId="0" fontId="25" fillId="0" borderId="27" xfId="0" applyFont="1" applyBorder="1" applyAlignment="1">
      <alignment horizontal="center" vertical="center"/>
    </xf>
    <xf numFmtId="43" fontId="8" fillId="0" borderId="0" xfId="7" applyFont="1" applyFill="1" applyBorder="1" applyAlignment="1">
      <alignment horizontal="center" vertical="center" wrapText="1"/>
    </xf>
    <xf numFmtId="43" fontId="8" fillId="0" borderId="0" xfId="7" applyFont="1" applyFill="1" applyBorder="1" applyAlignment="1">
      <alignment vertical="center" wrapText="1"/>
    </xf>
    <xf numFmtId="43" fontId="8" fillId="0" borderId="0" xfId="7" applyFont="1" applyFill="1" applyBorder="1" applyAlignment="1">
      <alignment horizontal="right"/>
    </xf>
    <xf numFmtId="43" fontId="8" fillId="0" borderId="0" xfId="7" applyFont="1" applyFill="1" applyBorder="1" applyAlignment="1">
      <alignment horizontal="center" vertical="center"/>
    </xf>
    <xf numFmtId="187" fontId="8" fillId="0" borderId="0" xfId="7" applyNumberFormat="1" applyFont="1" applyFill="1" applyBorder="1" applyAlignment="1">
      <alignment horizontal="right"/>
    </xf>
    <xf numFmtId="187" fontId="8" fillId="0" borderId="0" xfId="7" applyNumberFormat="1" applyFont="1" applyFill="1" applyBorder="1" applyAlignment="1">
      <alignment horizontal="center" vertical="center" wrapText="1"/>
    </xf>
    <xf numFmtId="0" fontId="20" fillId="0" borderId="0" xfId="0" applyFont="1" applyBorder="1" applyAlignment="1">
      <alignment horizontal="center"/>
    </xf>
    <xf numFmtId="43" fontId="7" fillId="0" borderId="0" xfId="0" applyNumberFormat="1" applyFont="1" applyBorder="1"/>
    <xf numFmtId="0" fontId="7" fillId="0" borderId="0" xfId="0" applyNumberFormat="1" applyFont="1" applyBorder="1"/>
    <xf numFmtId="0" fontId="7" fillId="0" borderId="0" xfId="0" applyNumberFormat="1" applyFont="1" applyFill="1" applyBorder="1"/>
    <xf numFmtId="0" fontId="31" fillId="0" borderId="0" xfId="14" applyNumberFormat="1" applyFont="1" applyBorder="1" applyAlignment="1">
      <alignment horizontal="center"/>
    </xf>
    <xf numFmtId="0" fontId="31" fillId="0" borderId="0" xfId="0" applyFont="1" applyFill="1" applyBorder="1"/>
    <xf numFmtId="43" fontId="31" fillId="0" borderId="0" xfId="0" applyNumberFormat="1" applyFont="1" applyFill="1" applyBorder="1" applyAlignment="1">
      <alignment vertical="center" wrapText="1"/>
    </xf>
    <xf numFmtId="43" fontId="31" fillId="0" borderId="0" xfId="0" applyNumberFormat="1" applyFont="1" applyFill="1" applyBorder="1"/>
    <xf numFmtId="0" fontId="31" fillId="0" borderId="0" xfId="0" applyFont="1" applyFill="1" applyBorder="1" applyAlignment="1">
      <alignment vertical="center" wrapText="1"/>
    </xf>
    <xf numFmtId="0" fontId="31" fillId="0" borderId="0" xfId="0" applyFont="1" applyBorder="1"/>
    <xf numFmtId="43" fontId="31" fillId="0" borderId="0" xfId="0" applyNumberFormat="1" applyFont="1" applyBorder="1"/>
    <xf numFmtId="0" fontId="31" fillId="0" borderId="0" xfId="0" applyNumberFormat="1" applyFont="1" applyBorder="1"/>
    <xf numFmtId="0" fontId="31" fillId="0" borderId="0" xfId="7" applyNumberFormat="1" applyFont="1" applyFill="1" applyBorder="1"/>
    <xf numFmtId="0" fontId="31" fillId="0" borderId="0" xfId="0" applyFont="1" applyFill="1" applyBorder="1" applyAlignment="1">
      <alignment horizontal="center"/>
    </xf>
    <xf numFmtId="0" fontId="31" fillId="0" borderId="0" xfId="7" applyNumberFormat="1" applyFont="1" applyFill="1" applyBorder="1" applyAlignment="1">
      <alignment horizontal="center" vertical="center" wrapText="1"/>
    </xf>
    <xf numFmtId="0" fontId="31" fillId="0" borderId="0" xfId="0" applyFont="1" applyFill="1" applyBorder="1" applyAlignment="1">
      <alignment horizontal="center" vertical="center"/>
    </xf>
    <xf numFmtId="0" fontId="31" fillId="0" borderId="0" xfId="7" applyNumberFormat="1" applyFont="1" applyFill="1" applyBorder="1" applyAlignment="1">
      <alignment vertical="center" wrapText="1"/>
    </xf>
    <xf numFmtId="43" fontId="31" fillId="0" borderId="0" xfId="7" applyFont="1" applyFill="1" applyBorder="1" applyAlignment="1">
      <alignment vertical="center" wrapText="1"/>
    </xf>
    <xf numFmtId="0" fontId="31" fillId="0" borderId="0" xfId="7" applyNumberFormat="1" applyFont="1" applyFill="1" applyBorder="1" applyAlignment="1">
      <alignment vertical="top" wrapText="1"/>
    </xf>
    <xf numFmtId="0" fontId="31" fillId="0" borderId="0" xfId="0" applyFont="1" applyFill="1" applyBorder="1" applyAlignment="1">
      <alignment vertical="top" wrapText="1"/>
    </xf>
    <xf numFmtId="0" fontId="31" fillId="0" borderId="0" xfId="7" applyNumberFormat="1" applyFont="1" applyFill="1" applyBorder="1" applyAlignment="1">
      <alignment horizontal="right"/>
    </xf>
    <xf numFmtId="43" fontId="32" fillId="0" borderId="0" xfId="0" applyNumberFormat="1" applyFont="1" applyFill="1" applyBorder="1"/>
    <xf numFmtId="0" fontId="32" fillId="0" borderId="23" xfId="0" applyFont="1" applyFill="1" applyBorder="1"/>
    <xf numFmtId="0" fontId="32" fillId="0" borderId="0" xfId="0" applyFont="1" applyFill="1" applyBorder="1"/>
    <xf numFmtId="0" fontId="32" fillId="0" borderId="0" xfId="0" applyFont="1" applyFill="1" applyBorder="1" applyAlignment="1">
      <alignment vertical="center" wrapText="1"/>
    </xf>
    <xf numFmtId="0" fontId="32" fillId="0" borderId="0" xfId="0" applyFont="1" applyFill="1" applyBorder="1" applyAlignment="1">
      <alignment vertical="top" wrapText="1"/>
    </xf>
    <xf numFmtId="43" fontId="32" fillId="0" borderId="0" xfId="0" applyNumberFormat="1" applyFont="1" applyFill="1" applyBorder="1" applyAlignment="1">
      <alignment vertical="center" wrapText="1"/>
    </xf>
    <xf numFmtId="0" fontId="31" fillId="0" borderId="0" xfId="7" applyNumberFormat="1" applyFont="1" applyFill="1" applyBorder="1" applyAlignment="1">
      <alignment horizontal="center" vertical="center"/>
    </xf>
    <xf numFmtId="0" fontId="31" fillId="0" borderId="21" xfId="0" applyFont="1" applyFill="1" applyBorder="1"/>
    <xf numFmtId="0" fontId="32" fillId="0" borderId="0" xfId="14" applyNumberFormat="1" applyFont="1" applyFill="1" applyBorder="1" applyAlignment="1">
      <alignment horizontal="center"/>
    </xf>
    <xf numFmtId="43" fontId="31" fillId="0" borderId="0" xfId="0" applyNumberFormat="1" applyFont="1" applyFill="1" applyBorder="1" applyAlignment="1">
      <alignment horizontal="center"/>
    </xf>
    <xf numFmtId="0" fontId="32" fillId="0" borderId="0" xfId="7" applyNumberFormat="1" applyFont="1" applyFill="1" applyBorder="1" applyAlignment="1">
      <alignment horizontal="center" vertical="center" wrapText="1"/>
    </xf>
    <xf numFmtId="0" fontId="32" fillId="0" borderId="0" xfId="7" applyNumberFormat="1" applyFont="1" applyFill="1" applyBorder="1" applyAlignment="1">
      <alignment horizontal="right"/>
    </xf>
    <xf numFmtId="0" fontId="32" fillId="0" borderId="0" xfId="7" applyNumberFormat="1" applyFont="1" applyFill="1" applyBorder="1" applyAlignment="1">
      <alignment vertical="center" wrapText="1"/>
    </xf>
    <xf numFmtId="0" fontId="32" fillId="0" borderId="0" xfId="7" applyNumberFormat="1" applyFont="1" applyFill="1" applyBorder="1" applyAlignment="1">
      <alignment horizontal="center" vertical="center"/>
    </xf>
    <xf numFmtId="0" fontId="31" fillId="0" borderId="0" xfId="14" applyNumberFormat="1" applyFont="1" applyFill="1" applyBorder="1" applyAlignment="1">
      <alignment horizontal="center"/>
    </xf>
    <xf numFmtId="0" fontId="31" fillId="0" borderId="0" xfId="0" applyNumberFormat="1" applyFont="1" applyFill="1" applyBorder="1"/>
    <xf numFmtId="0" fontId="32" fillId="0" borderId="0" xfId="7" applyNumberFormat="1" applyFont="1" applyFill="1" applyBorder="1" applyAlignment="1">
      <alignment vertical="top" wrapText="1"/>
    </xf>
    <xf numFmtId="0" fontId="32" fillId="0" borderId="0" xfId="14" applyNumberFormat="1" applyFont="1" applyBorder="1" applyAlignment="1">
      <alignment horizontal="center"/>
    </xf>
    <xf numFmtId="0" fontId="31" fillId="0" borderId="0" xfId="1" applyNumberFormat="1" applyFont="1" applyFill="1" applyBorder="1" applyAlignment="1">
      <alignment vertical="center" wrapText="1"/>
    </xf>
    <xf numFmtId="187" fontId="32" fillId="0" borderId="0" xfId="14" applyNumberFormat="1" applyFont="1" applyBorder="1" applyAlignment="1">
      <alignment horizontal="center"/>
    </xf>
    <xf numFmtId="43" fontId="31" fillId="0" borderId="0" xfId="7" applyFont="1" applyFill="1" applyBorder="1"/>
    <xf numFmtId="43" fontId="32" fillId="0" borderId="0" xfId="7" applyFont="1" applyFill="1" applyBorder="1" applyAlignment="1">
      <alignment horizontal="center" vertical="center" wrapText="1"/>
    </xf>
    <xf numFmtId="43" fontId="32" fillId="0" borderId="0" xfId="7" applyFont="1" applyFill="1" applyBorder="1" applyAlignment="1">
      <alignment horizontal="right"/>
    </xf>
    <xf numFmtId="43" fontId="32" fillId="0" borderId="0" xfId="7" applyFont="1" applyFill="1" applyBorder="1" applyAlignment="1">
      <alignment vertical="center" wrapText="1"/>
    </xf>
    <xf numFmtId="43" fontId="32" fillId="0" borderId="0" xfId="7" applyFont="1" applyFill="1" applyBorder="1" applyAlignment="1">
      <alignment horizontal="center" vertical="center"/>
    </xf>
    <xf numFmtId="187" fontId="32" fillId="0" borderId="0" xfId="14" applyNumberFormat="1" applyFont="1" applyFill="1" applyBorder="1" applyAlignment="1">
      <alignment horizontal="center"/>
    </xf>
    <xf numFmtId="43" fontId="32" fillId="0" borderId="0" xfId="1" applyFont="1" applyFill="1" applyBorder="1" applyAlignment="1">
      <alignment vertical="center" wrapText="1"/>
    </xf>
    <xf numFmtId="187" fontId="32" fillId="0" borderId="0" xfId="7" applyNumberFormat="1" applyFont="1" applyFill="1" applyBorder="1" applyAlignment="1">
      <alignment horizontal="right"/>
    </xf>
    <xf numFmtId="187" fontId="32" fillId="0" borderId="0" xfId="7" applyNumberFormat="1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center" vertical="top" wrapText="1"/>
    </xf>
    <xf numFmtId="0" fontId="16" fillId="7" borderId="1" xfId="0" applyFont="1" applyFill="1" applyBorder="1" applyAlignment="1">
      <alignment horizontal="center" vertical="top" wrapText="1"/>
    </xf>
    <xf numFmtId="43" fontId="8" fillId="7" borderId="1" xfId="7" applyFont="1" applyFill="1" applyBorder="1" applyAlignment="1">
      <alignment horizontal="center" vertical="center" wrapText="1"/>
    </xf>
    <xf numFmtId="0" fontId="8" fillId="7" borderId="1" xfId="0" applyFont="1" applyFill="1" applyBorder="1" applyAlignment="1">
      <alignment horizontal="center" vertical="center" wrapText="1"/>
    </xf>
    <xf numFmtId="0" fontId="8" fillId="7" borderId="1" xfId="0" applyFont="1" applyFill="1" applyBorder="1" applyAlignment="1">
      <alignment horizontal="center" vertical="top" wrapText="1"/>
    </xf>
    <xf numFmtId="43" fontId="7" fillId="7" borderId="1" xfId="7" applyFont="1" applyFill="1" applyBorder="1" applyAlignment="1">
      <alignment horizontal="left" vertical="top" wrapText="1"/>
    </xf>
    <xf numFmtId="43" fontId="8" fillId="7" borderId="1" xfId="7" applyFont="1" applyFill="1" applyBorder="1" applyAlignment="1">
      <alignment horizontal="center" vertical="top" wrapText="1"/>
    </xf>
    <xf numFmtId="0" fontId="7" fillId="7" borderId="1" xfId="0" applyFont="1" applyFill="1" applyBorder="1" applyAlignment="1">
      <alignment vertical="top" wrapText="1"/>
    </xf>
    <xf numFmtId="187" fontId="7" fillId="7" borderId="1" xfId="7" applyNumberFormat="1" applyFont="1" applyFill="1" applyBorder="1" applyAlignment="1">
      <alignment horizontal="center" vertical="top" wrapText="1"/>
    </xf>
    <xf numFmtId="187" fontId="8" fillId="7" borderId="1" xfId="7" applyNumberFormat="1" applyFont="1" applyFill="1" applyBorder="1" applyAlignment="1">
      <alignment horizontal="center" vertical="center" wrapText="1"/>
    </xf>
    <xf numFmtId="187" fontId="8" fillId="7" borderId="1" xfId="7" applyNumberFormat="1" applyFont="1" applyFill="1" applyBorder="1" applyAlignment="1">
      <alignment horizontal="center" vertical="top" wrapText="1"/>
    </xf>
    <xf numFmtId="0" fontId="30" fillId="7" borderId="1" xfId="0" applyFont="1" applyFill="1" applyBorder="1" applyAlignment="1">
      <alignment horizontal="center" vertical="top" wrapText="1"/>
    </xf>
    <xf numFmtId="43" fontId="7" fillId="7" borderId="1" xfId="7" applyNumberFormat="1" applyFont="1" applyFill="1" applyBorder="1" applyAlignment="1">
      <alignment vertical="top" wrapText="1"/>
    </xf>
    <xf numFmtId="43" fontId="8" fillId="0" borderId="0" xfId="12" applyFont="1" applyBorder="1" applyAlignment="1">
      <alignment horizontal="center"/>
    </xf>
    <xf numFmtId="43" fontId="8" fillId="0" borderId="1" xfId="12" applyFont="1" applyBorder="1" applyAlignment="1">
      <alignment horizontal="center" vertical="center"/>
    </xf>
    <xf numFmtId="43" fontId="8" fillId="0" borderId="1" xfId="12" applyFont="1" applyFill="1" applyBorder="1" applyAlignment="1">
      <alignment horizontal="center" vertical="center" wrapText="1"/>
    </xf>
    <xf numFmtId="43" fontId="8" fillId="7" borderId="1" xfId="8" quotePrefix="1" applyFont="1" applyFill="1" applyBorder="1" applyAlignment="1">
      <alignment horizontal="left" vertical="top" wrapText="1"/>
    </xf>
    <xf numFmtId="43" fontId="8" fillId="0" borderId="1" xfId="8" quotePrefix="1" applyFont="1" applyFill="1" applyBorder="1" applyAlignment="1">
      <alignment horizontal="left" vertical="top" wrapText="1"/>
    </xf>
    <xf numFmtId="43" fontId="8" fillId="4" borderId="1" xfId="12" applyFont="1" applyFill="1" applyBorder="1" applyAlignment="1">
      <alignment horizontal="right"/>
    </xf>
    <xf numFmtId="43" fontId="8" fillId="5" borderId="1" xfId="12" applyFont="1" applyFill="1" applyBorder="1" applyAlignment="1">
      <alignment horizontal="center" vertical="center" wrapText="1"/>
    </xf>
    <xf numFmtId="43" fontId="8" fillId="6" borderId="20" xfId="12" applyFont="1" applyFill="1" applyBorder="1" applyAlignment="1">
      <alignment horizontal="center" vertical="center"/>
    </xf>
    <xf numFmtId="43" fontId="8" fillId="0" borderId="0" xfId="12" applyFont="1" applyFill="1" applyBorder="1" applyAlignment="1">
      <alignment horizontal="center" vertical="center" wrapText="1"/>
    </xf>
    <xf numFmtId="43" fontId="8" fillId="0" borderId="0" xfId="12" applyFont="1" applyBorder="1" applyAlignment="1">
      <alignment horizontal="center" vertical="center"/>
    </xf>
    <xf numFmtId="43" fontId="9" fillId="0" borderId="0" xfId="12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43" fontId="7" fillId="0" borderId="0" xfId="7" applyFont="1" applyBorder="1" applyAlignment="1">
      <alignment horizontal="center"/>
    </xf>
    <xf numFmtId="0" fontId="20" fillId="0" borderId="0" xfId="0" applyFont="1" applyAlignment="1">
      <alignment horizontal="center"/>
    </xf>
    <xf numFmtId="0" fontId="20" fillId="0" borderId="1" xfId="0" applyFont="1" applyBorder="1" applyAlignment="1">
      <alignment horizontal="center"/>
    </xf>
    <xf numFmtId="0" fontId="23" fillId="0" borderId="0" xfId="0" applyFont="1" applyBorder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43" fontId="8" fillId="7" borderId="1" xfId="8" quotePrefix="1" applyFont="1" applyFill="1" applyBorder="1" applyAlignment="1" applyProtection="1">
      <alignment horizontal="left" vertical="top" wrapText="1"/>
      <protection locked="0"/>
    </xf>
    <xf numFmtId="43" fontId="8" fillId="0" borderId="1" xfId="7" applyFont="1" applyFill="1" applyBorder="1" applyAlignment="1" applyProtection="1">
      <alignment horizontal="center" vertical="top" wrapText="1"/>
      <protection locked="0"/>
    </xf>
    <xf numFmtId="43" fontId="8" fillId="0" borderId="1" xfId="7" applyFont="1" applyFill="1" applyBorder="1" applyAlignment="1" applyProtection="1">
      <alignment vertical="top" wrapText="1"/>
      <protection locked="0"/>
    </xf>
    <xf numFmtId="43" fontId="8" fillId="0" borderId="1" xfId="8" quotePrefix="1" applyFont="1" applyFill="1" applyBorder="1" applyAlignment="1" applyProtection="1">
      <alignment horizontal="left" vertical="top" wrapText="1"/>
      <protection locked="0"/>
    </xf>
    <xf numFmtId="0" fontId="34" fillId="0" borderId="1" xfId="0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horizontal="left" vertical="top" wrapText="1"/>
    </xf>
    <xf numFmtId="43" fontId="8" fillId="0" borderId="1" xfId="7" applyNumberFormat="1" applyFont="1" applyFill="1" applyBorder="1" applyAlignment="1">
      <alignment horizontal="center" vertical="top" wrapText="1"/>
    </xf>
    <xf numFmtId="0" fontId="8" fillId="0" borderId="0" xfId="0" applyFont="1" applyBorder="1"/>
    <xf numFmtId="0" fontId="32" fillId="0" borderId="0" xfId="0" applyFont="1" applyBorder="1"/>
    <xf numFmtId="43" fontId="32" fillId="0" borderId="0" xfId="0" applyNumberFormat="1" applyFont="1" applyBorder="1"/>
    <xf numFmtId="0" fontId="32" fillId="0" borderId="0" xfId="0" applyNumberFormat="1" applyFont="1" applyBorder="1"/>
    <xf numFmtId="43" fontId="8" fillId="0" borderId="0" xfId="7" applyFont="1" applyFill="1" applyBorder="1"/>
    <xf numFmtId="0" fontId="32" fillId="0" borderId="0" xfId="7" applyNumberFormat="1" applyFont="1" applyFill="1" applyBorder="1"/>
    <xf numFmtId="0" fontId="32" fillId="0" borderId="0" xfId="0" applyFont="1" applyFill="1" applyBorder="1" applyAlignment="1">
      <alignment horizontal="center"/>
    </xf>
    <xf numFmtId="0" fontId="32" fillId="0" borderId="0" xfId="0" applyFont="1" applyFill="1" applyBorder="1" applyAlignment="1">
      <alignment horizontal="center" vertical="center"/>
    </xf>
    <xf numFmtId="43" fontId="8" fillId="0" borderId="1" xfId="7" applyFont="1" applyFill="1" applyBorder="1"/>
    <xf numFmtId="0" fontId="35" fillId="7" borderId="1" xfId="0" applyFont="1" applyFill="1" applyBorder="1" applyAlignment="1">
      <alignment horizontal="center" vertical="top" wrapText="1"/>
    </xf>
    <xf numFmtId="0" fontId="8" fillId="7" borderId="1" xfId="0" applyFont="1" applyFill="1" applyBorder="1" applyAlignment="1">
      <alignment horizontal="left" vertical="top" wrapText="1"/>
    </xf>
    <xf numFmtId="43" fontId="8" fillId="7" borderId="1" xfId="7" applyNumberFormat="1" applyFont="1" applyFill="1" applyBorder="1" applyAlignment="1">
      <alignment horizontal="center" vertical="top" wrapText="1"/>
    </xf>
    <xf numFmtId="0" fontId="35" fillId="0" borderId="1" xfId="0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 wrapText="1"/>
    </xf>
    <xf numFmtId="43" fontId="8" fillId="0" borderId="1" xfId="7" applyNumberFormat="1" applyFont="1" applyFill="1" applyBorder="1" applyAlignment="1">
      <alignment horizontal="left" vertical="center" wrapText="1"/>
    </xf>
    <xf numFmtId="0" fontId="32" fillId="0" borderId="21" xfId="0" applyFont="1" applyFill="1" applyBorder="1"/>
    <xf numFmtId="0" fontId="8" fillId="2" borderId="0" xfId="0" applyFont="1" applyFill="1" applyBorder="1"/>
    <xf numFmtId="0" fontId="8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right" vertical="center" wrapText="1"/>
    </xf>
    <xf numFmtId="0" fontId="9" fillId="0" borderId="0" xfId="0" applyFont="1" applyBorder="1" applyAlignment="1">
      <alignment horizontal="center"/>
    </xf>
    <xf numFmtId="43" fontId="9" fillId="0" borderId="0" xfId="7" applyFont="1" applyFill="1" applyBorder="1"/>
    <xf numFmtId="0" fontId="9" fillId="0" borderId="0" xfId="0" applyFont="1" applyFill="1" applyBorder="1"/>
    <xf numFmtId="0" fontId="8" fillId="0" borderId="0" xfId="0" applyFont="1" applyBorder="1" applyAlignment="1">
      <alignment horizontal="center"/>
    </xf>
    <xf numFmtId="43" fontId="8" fillId="0" borderId="0" xfId="7" applyFont="1" applyBorder="1"/>
    <xf numFmtId="43" fontId="8" fillId="0" borderId="0" xfId="7" applyFont="1" applyBorder="1" applyAlignment="1">
      <alignment horizontal="center" vertical="center"/>
    </xf>
    <xf numFmtId="43" fontId="8" fillId="0" borderId="1" xfId="7" applyFont="1" applyFill="1" applyBorder="1" applyAlignment="1" applyProtection="1">
      <alignment horizontal="center" vertical="center" wrapText="1"/>
      <protection locked="0"/>
    </xf>
    <xf numFmtId="43" fontId="8" fillId="0" borderId="1" xfId="7" applyFont="1" applyFill="1" applyBorder="1" applyAlignment="1" applyProtection="1">
      <alignment vertical="center" wrapText="1"/>
      <protection locked="0"/>
    </xf>
    <xf numFmtId="43" fontId="8" fillId="0" borderId="1" xfId="7" applyFont="1" applyFill="1" applyBorder="1" applyAlignment="1" applyProtection="1">
      <alignment horizontal="left" vertical="top" wrapText="1"/>
      <protection locked="0"/>
    </xf>
    <xf numFmtId="43" fontId="8" fillId="0" borderId="1" xfId="7" applyFont="1" applyFill="1" applyBorder="1" applyAlignment="1" applyProtection="1">
      <alignment horizontal="left" vertical="center" wrapText="1"/>
      <protection locked="0"/>
    </xf>
    <xf numFmtId="43" fontId="8" fillId="0" borderId="1" xfId="8" applyNumberFormat="1" applyFont="1" applyFill="1" applyBorder="1" applyAlignment="1">
      <alignment horizontal="center" vertical="top" wrapText="1"/>
    </xf>
    <xf numFmtId="43" fontId="8" fillId="0" borderId="1" xfId="8" applyFont="1" applyFill="1" applyBorder="1" applyAlignment="1" applyProtection="1">
      <alignment horizontal="left" vertical="top" wrapText="1"/>
      <protection locked="0"/>
    </xf>
    <xf numFmtId="0" fontId="36" fillId="7" borderId="1" xfId="0" applyFont="1" applyFill="1" applyBorder="1" applyAlignment="1">
      <alignment horizontal="center" vertical="top" wrapText="1"/>
    </xf>
    <xf numFmtId="43" fontId="8" fillId="7" borderId="1" xfId="7" applyFont="1" applyFill="1" applyBorder="1" applyAlignment="1" applyProtection="1">
      <alignment horizontal="left" vertical="top" wrapText="1"/>
      <protection locked="0"/>
    </xf>
    <xf numFmtId="0" fontId="8" fillId="0" borderId="1" xfId="7" applyNumberFormat="1" applyFont="1" applyFill="1" applyBorder="1" applyAlignment="1">
      <alignment horizontal="center" vertical="top" wrapText="1"/>
    </xf>
    <xf numFmtId="0" fontId="8" fillId="7" borderId="1" xfId="7" applyNumberFormat="1" applyFont="1" applyFill="1" applyBorder="1" applyAlignment="1">
      <alignment vertical="top" wrapText="1"/>
    </xf>
    <xf numFmtId="43" fontId="8" fillId="0" borderId="2" xfId="7" applyFont="1" applyFill="1" applyBorder="1" applyAlignment="1" applyProtection="1">
      <alignment horizontal="center" vertical="center" wrapText="1"/>
      <protection locked="0"/>
    </xf>
    <xf numFmtId="0" fontId="34" fillId="7" borderId="1" xfId="0" applyFont="1" applyFill="1" applyBorder="1" applyAlignment="1">
      <alignment horizontal="center" vertical="top" wrapText="1"/>
    </xf>
    <xf numFmtId="0" fontId="8" fillId="0" borderId="1" xfId="7" applyNumberFormat="1" applyFont="1" applyFill="1" applyBorder="1" applyAlignment="1">
      <alignment vertical="top" wrapText="1"/>
    </xf>
    <xf numFmtId="0" fontId="36" fillId="0" borderId="1" xfId="0" applyFont="1" applyFill="1" applyBorder="1" applyAlignment="1">
      <alignment horizontal="center" vertical="top" wrapText="1"/>
    </xf>
    <xf numFmtId="43" fontId="8" fillId="0" borderId="1" xfId="8" applyFont="1" applyFill="1" applyBorder="1" applyAlignment="1">
      <alignment horizontal="center" vertical="top" wrapText="1"/>
    </xf>
    <xf numFmtId="43" fontId="8" fillId="0" borderId="1" xfId="7" applyFont="1" applyFill="1" applyBorder="1" applyAlignment="1">
      <alignment horizontal="left" vertical="top" wrapText="1"/>
    </xf>
    <xf numFmtId="187" fontId="8" fillId="0" borderId="1" xfId="8" applyNumberFormat="1" applyFont="1" applyFill="1" applyBorder="1" applyAlignment="1">
      <alignment horizontal="center" vertical="top" wrapText="1"/>
    </xf>
    <xf numFmtId="0" fontId="33" fillId="0" borderId="0" xfId="0" applyFont="1" applyFill="1" applyProtection="1">
      <protection locked="0"/>
    </xf>
    <xf numFmtId="0" fontId="8" fillId="7" borderId="1" xfId="15" applyFont="1" applyFill="1" applyBorder="1" applyAlignment="1">
      <alignment horizontal="center" vertical="top" wrapText="1"/>
    </xf>
    <xf numFmtId="0" fontId="36" fillId="7" borderId="1" xfId="15" applyFont="1" applyFill="1" applyBorder="1" applyAlignment="1">
      <alignment horizontal="center" vertical="top" wrapText="1"/>
    </xf>
    <xf numFmtId="0" fontId="8" fillId="7" borderId="1" xfId="15" applyFont="1" applyFill="1" applyBorder="1" applyAlignment="1">
      <alignment horizontal="left" vertical="top" wrapText="1"/>
    </xf>
    <xf numFmtId="43" fontId="8" fillId="7" borderId="1" xfId="8" applyNumberFormat="1" applyFont="1" applyFill="1" applyBorder="1" applyAlignment="1">
      <alignment horizontal="center" vertical="top" wrapText="1"/>
    </xf>
    <xf numFmtId="43" fontId="8" fillId="7" borderId="1" xfId="8" applyFont="1" applyFill="1" applyBorder="1" applyAlignment="1">
      <alignment horizontal="center" vertical="top" wrapText="1"/>
    </xf>
    <xf numFmtId="0" fontId="32" fillId="0" borderId="0" xfId="8" applyNumberFormat="1" applyFont="1" applyFill="1" applyBorder="1" applyAlignment="1">
      <alignment vertical="center" wrapText="1"/>
    </xf>
    <xf numFmtId="0" fontId="32" fillId="0" borderId="0" xfId="15" applyFont="1" applyFill="1" applyBorder="1" applyAlignment="1">
      <alignment vertical="center" wrapText="1"/>
    </xf>
    <xf numFmtId="0" fontId="8" fillId="0" borderId="0" xfId="15" applyFont="1" applyFill="1" applyBorder="1" applyAlignment="1">
      <alignment vertical="center" wrapText="1"/>
    </xf>
    <xf numFmtId="43" fontId="8" fillId="7" borderId="1" xfId="8" applyFont="1" applyFill="1" applyBorder="1" applyAlignment="1" applyProtection="1">
      <alignment horizontal="left" vertical="top" wrapText="1"/>
      <protection locked="0"/>
    </xf>
    <xf numFmtId="43" fontId="8" fillId="0" borderId="2" xfId="8" applyFont="1" applyFill="1" applyBorder="1" applyAlignment="1" applyProtection="1">
      <alignment horizontal="left" vertical="center" wrapText="1"/>
      <protection locked="0"/>
    </xf>
    <xf numFmtId="43" fontId="8" fillId="0" borderId="1" xfId="8" applyFont="1" applyFill="1" applyBorder="1" applyAlignment="1" applyProtection="1">
      <alignment horizontal="left" vertical="center" wrapText="1"/>
      <protection locked="0"/>
    </xf>
    <xf numFmtId="0" fontId="35" fillId="7" borderId="1" xfId="15" applyFont="1" applyFill="1" applyBorder="1" applyAlignment="1">
      <alignment horizontal="center" vertical="top" wrapText="1"/>
    </xf>
    <xf numFmtId="0" fontId="9" fillId="7" borderId="1" xfId="6" applyFont="1" applyFill="1" applyBorder="1" applyAlignment="1">
      <alignment horizontal="left" vertical="top" wrapText="1"/>
    </xf>
    <xf numFmtId="187" fontId="8" fillId="7" borderId="1" xfId="8" applyNumberFormat="1" applyFont="1" applyFill="1" applyBorder="1" applyAlignment="1">
      <alignment horizontal="center" vertical="top" wrapText="1"/>
    </xf>
    <xf numFmtId="0" fontId="9" fillId="7" borderId="1" xfId="6" applyFont="1" applyFill="1" applyBorder="1" applyAlignment="1" applyProtection="1">
      <alignment horizontal="left" vertical="top" wrapText="1"/>
      <protection locked="0"/>
    </xf>
    <xf numFmtId="43" fontId="8" fillId="0" borderId="2" xfId="8" applyFont="1" applyFill="1" applyBorder="1" applyAlignment="1" applyProtection="1">
      <alignment horizontal="center" vertical="top" wrapText="1"/>
      <protection locked="0"/>
    </xf>
    <xf numFmtId="43" fontId="8" fillId="0" borderId="1" xfId="8" applyFont="1" applyFill="1" applyBorder="1" applyAlignment="1" applyProtection="1">
      <alignment vertical="top" wrapText="1"/>
      <protection locked="0"/>
    </xf>
    <xf numFmtId="0" fontId="32" fillId="0" borderId="0" xfId="8" applyNumberFormat="1" applyFont="1" applyFill="1" applyBorder="1" applyAlignment="1">
      <alignment vertical="top" wrapText="1"/>
    </xf>
    <xf numFmtId="0" fontId="32" fillId="0" borderId="0" xfId="15" applyFont="1" applyFill="1" applyBorder="1" applyAlignment="1">
      <alignment vertical="top" wrapText="1"/>
    </xf>
    <xf numFmtId="0" fontId="8" fillId="0" borderId="0" xfId="15" applyFont="1" applyFill="1" applyBorder="1" applyAlignment="1">
      <alignment vertical="top" wrapText="1"/>
    </xf>
    <xf numFmtId="43" fontId="8" fillId="7" borderId="1" xfId="7" applyFont="1" applyFill="1" applyBorder="1" applyAlignment="1" applyProtection="1">
      <alignment horizontal="center" vertical="top" wrapText="1"/>
      <protection locked="0"/>
    </xf>
    <xf numFmtId="43" fontId="8" fillId="0" borderId="2" xfId="7" applyFont="1" applyFill="1" applyBorder="1" applyAlignment="1" applyProtection="1">
      <alignment horizontal="center" vertical="top" wrapText="1"/>
      <protection locked="0"/>
    </xf>
    <xf numFmtId="43" fontId="8" fillId="0" borderId="2" xfId="7" applyFont="1" applyFill="1" applyBorder="1" applyAlignment="1" applyProtection="1">
      <alignment horizontal="left" vertical="top" wrapText="1"/>
      <protection locked="0"/>
    </xf>
    <xf numFmtId="0" fontId="25" fillId="7" borderId="1" xfId="0" applyFont="1" applyFill="1" applyBorder="1" applyAlignment="1">
      <alignment vertical="top" wrapText="1"/>
    </xf>
    <xf numFmtId="43" fontId="25" fillId="7" borderId="1" xfId="12" applyNumberFormat="1" applyFont="1" applyFill="1" applyBorder="1" applyAlignment="1">
      <alignment vertical="top"/>
    </xf>
    <xf numFmtId="0" fontId="25" fillId="7" borderId="1" xfId="0" applyFont="1" applyFill="1" applyBorder="1" applyAlignment="1">
      <alignment vertical="top"/>
    </xf>
    <xf numFmtId="0" fontId="25" fillId="0" borderId="1" xfId="0" applyFont="1" applyBorder="1" applyAlignment="1">
      <alignment vertical="top"/>
    </xf>
    <xf numFmtId="43" fontId="25" fillId="0" borderId="1" xfId="12" applyNumberFormat="1" applyFont="1" applyFill="1" applyBorder="1" applyAlignment="1">
      <alignment vertical="top"/>
    </xf>
    <xf numFmtId="43" fontId="8" fillId="0" borderId="15" xfId="7" applyFont="1" applyFill="1" applyBorder="1" applyAlignment="1">
      <alignment horizontal="center" vertical="center" wrapText="1"/>
    </xf>
    <xf numFmtId="43" fontId="8" fillId="0" borderId="15" xfId="10" applyFont="1" applyFill="1" applyBorder="1" applyAlignment="1" applyProtection="1">
      <alignment horizontal="left" vertical="top" wrapText="1"/>
      <protection locked="0"/>
    </xf>
    <xf numFmtId="43" fontId="8" fillId="0" borderId="15" xfId="10" applyFont="1" applyFill="1" applyBorder="1" applyAlignment="1">
      <alignment horizontal="left" vertical="top" wrapText="1"/>
    </xf>
    <xf numFmtId="43" fontId="8" fillId="0" borderId="1" xfId="7" applyFont="1" applyFill="1" applyBorder="1" applyAlignment="1">
      <alignment horizontal="left" vertical="center" wrapText="1"/>
    </xf>
    <xf numFmtId="43" fontId="8" fillId="0" borderId="1" xfId="13" applyFont="1" applyFill="1" applyBorder="1" applyAlignment="1" applyProtection="1">
      <alignment vertical="top" wrapText="1"/>
      <protection locked="0"/>
    </xf>
    <xf numFmtId="0" fontId="25" fillId="0" borderId="1" xfId="0" applyFont="1" applyBorder="1" applyAlignment="1">
      <alignment vertical="top" wrapText="1"/>
    </xf>
    <xf numFmtId="43" fontId="25" fillId="0" borderId="1" xfId="12" applyNumberFormat="1" applyFont="1" applyBorder="1" applyAlignment="1">
      <alignment vertical="top"/>
    </xf>
    <xf numFmtId="43" fontId="8" fillId="7" borderId="1" xfId="7" quotePrefix="1" applyFont="1" applyFill="1" applyBorder="1" applyAlignment="1" applyProtection="1">
      <alignment horizontal="left" vertical="top" wrapText="1"/>
      <protection locked="0"/>
    </xf>
    <xf numFmtId="12" fontId="8" fillId="7" borderId="1" xfId="7" quotePrefix="1" applyNumberFormat="1" applyFont="1" applyFill="1" applyBorder="1" applyAlignment="1" applyProtection="1">
      <alignment horizontal="left" vertical="top" wrapText="1"/>
      <protection locked="0"/>
    </xf>
    <xf numFmtId="12" fontId="8" fillId="0" borderId="1" xfId="7" quotePrefix="1" applyNumberFormat="1" applyFont="1" applyFill="1" applyBorder="1" applyAlignment="1" applyProtection="1">
      <alignment horizontal="left" vertical="top" wrapText="1"/>
      <protection locked="0"/>
    </xf>
    <xf numFmtId="0" fontId="8" fillId="7" borderId="1" xfId="7" applyNumberFormat="1" applyFont="1" applyFill="1" applyBorder="1" applyAlignment="1" applyProtection="1">
      <alignment horizontal="left" vertical="top" wrapText="1"/>
      <protection locked="0"/>
    </xf>
    <xf numFmtId="0" fontId="8" fillId="7" borderId="1" xfId="8" applyNumberFormat="1" applyFont="1" applyFill="1" applyBorder="1" applyAlignment="1" applyProtection="1">
      <alignment horizontal="left" vertical="top" wrapText="1"/>
      <protection locked="0"/>
    </xf>
    <xf numFmtId="0" fontId="37" fillId="0" borderId="1" xfId="0" applyFont="1" applyFill="1" applyBorder="1" applyAlignment="1">
      <alignment horizontal="center" vertical="top" wrapText="1"/>
    </xf>
    <xf numFmtId="0" fontId="37" fillId="7" borderId="1" xfId="0" applyFont="1" applyFill="1" applyBorder="1" applyAlignment="1">
      <alignment horizontal="center" vertical="top" wrapText="1"/>
    </xf>
    <xf numFmtId="0" fontId="38" fillId="7" borderId="1" xfId="0" applyFont="1" applyFill="1" applyBorder="1" applyAlignment="1">
      <alignment horizontal="center" vertical="top" wrapText="1"/>
    </xf>
    <xf numFmtId="0" fontId="39" fillId="0" borderId="1" xfId="0" applyFont="1" applyBorder="1" applyAlignment="1">
      <alignment horizontal="center" vertical="top" wrapText="1"/>
    </xf>
    <xf numFmtId="0" fontId="25" fillId="0" borderId="1" xfId="0" applyFont="1" applyBorder="1" applyAlignment="1">
      <alignment horizontal="left" vertical="top" wrapText="1"/>
    </xf>
    <xf numFmtId="0" fontId="25" fillId="7" borderId="1" xfId="0" applyFont="1" applyFill="1" applyBorder="1" applyAlignment="1">
      <alignment horizontal="left" vertical="top" wrapText="1"/>
    </xf>
    <xf numFmtId="0" fontId="39" fillId="7" borderId="1" xfId="0" applyFont="1" applyFill="1" applyBorder="1" applyAlignment="1">
      <alignment horizontal="center" vertical="top" wrapText="1"/>
    </xf>
    <xf numFmtId="0" fontId="8" fillId="4" borderId="1" xfId="0" applyFont="1" applyFill="1" applyBorder="1" applyAlignment="1">
      <alignment horizontal="center" vertical="top" wrapText="1"/>
    </xf>
    <xf numFmtId="0" fontId="34" fillId="4" borderId="1" xfId="0" applyFont="1" applyFill="1" applyBorder="1" applyAlignment="1">
      <alignment horizontal="center" vertical="top" wrapText="1"/>
    </xf>
    <xf numFmtId="0" fontId="8" fillId="4" borderId="1" xfId="0" applyFont="1" applyFill="1" applyBorder="1" applyAlignment="1">
      <alignment horizontal="left" vertical="top" wrapText="1"/>
    </xf>
    <xf numFmtId="43" fontId="8" fillId="4" borderId="1" xfId="7" applyNumberFormat="1" applyFont="1" applyFill="1" applyBorder="1" applyAlignment="1">
      <alignment horizontal="center" vertical="top" wrapText="1"/>
    </xf>
    <xf numFmtId="43" fontId="8" fillId="4" borderId="1" xfId="7" applyFont="1" applyFill="1" applyBorder="1" applyAlignment="1">
      <alignment horizontal="center" vertical="top" wrapText="1"/>
    </xf>
    <xf numFmtId="0" fontId="41" fillId="4" borderId="1" xfId="0" applyFont="1" applyFill="1" applyBorder="1" applyAlignment="1" applyProtection="1">
      <alignment horizontal="left" vertical="top" wrapText="1"/>
      <protection locked="0"/>
    </xf>
    <xf numFmtId="43" fontId="8" fillId="4" borderId="1" xfId="7" applyFont="1" applyFill="1" applyBorder="1" applyAlignment="1" applyProtection="1">
      <alignment horizontal="left" vertical="top" wrapText="1"/>
      <protection locked="0"/>
    </xf>
    <xf numFmtId="12" fontId="8" fillId="7" borderId="1" xfId="7" applyNumberFormat="1" applyFont="1" applyFill="1" applyBorder="1" applyAlignment="1" applyProtection="1">
      <alignment horizontal="left" vertical="top" wrapText="1"/>
      <protection locked="0"/>
    </xf>
    <xf numFmtId="0" fontId="9" fillId="7" borderId="1" xfId="9" quotePrefix="1" applyNumberFormat="1" applyFont="1" applyFill="1" applyBorder="1" applyAlignment="1" applyProtection="1">
      <alignment horizontal="left" vertical="top" wrapText="1"/>
      <protection locked="0"/>
    </xf>
    <xf numFmtId="0" fontId="9" fillId="7" borderId="1" xfId="9" applyNumberFormat="1" applyFont="1" applyFill="1" applyBorder="1" applyAlignment="1" applyProtection="1">
      <alignment horizontal="left" vertical="top" wrapText="1"/>
      <protection locked="0"/>
    </xf>
    <xf numFmtId="0" fontId="42" fillId="7" borderId="1" xfId="0" applyFont="1" applyFill="1" applyBorder="1" applyAlignment="1">
      <alignment horizontal="center" vertical="top" wrapText="1"/>
    </xf>
    <xf numFmtId="43" fontId="8" fillId="7" borderId="18" xfId="7" applyFont="1" applyFill="1" applyBorder="1" applyAlignment="1">
      <alignment horizontal="center" vertical="top" wrapText="1"/>
    </xf>
    <xf numFmtId="43" fontId="8" fillId="7" borderId="18" xfId="10" applyFont="1" applyFill="1" applyBorder="1" applyAlignment="1" applyProtection="1">
      <alignment horizontal="left" vertical="top" wrapText="1"/>
      <protection locked="0"/>
    </xf>
    <xf numFmtId="43" fontId="8" fillId="7" borderId="1" xfId="10" applyFont="1" applyFill="1" applyBorder="1" applyAlignment="1" applyProtection="1">
      <alignment horizontal="left" vertical="top" wrapText="1"/>
      <protection locked="0"/>
    </xf>
    <xf numFmtId="0" fontId="43" fillId="7" borderId="1" xfId="0" applyFont="1" applyFill="1" applyBorder="1" applyAlignment="1">
      <alignment horizontal="center" vertical="top" wrapText="1"/>
    </xf>
    <xf numFmtId="49" fontId="8" fillId="7" borderId="1" xfId="8" applyNumberFormat="1" applyFont="1" applyFill="1" applyBorder="1" applyAlignment="1" applyProtection="1">
      <alignment horizontal="left" vertical="top" wrapText="1"/>
      <protection locked="0"/>
    </xf>
    <xf numFmtId="0" fontId="8" fillId="7" borderId="1" xfId="10" applyNumberFormat="1" applyFont="1" applyFill="1" applyBorder="1" applyAlignment="1" applyProtection="1">
      <alignment horizontal="left" vertical="top" wrapText="1"/>
      <protection locked="0"/>
    </xf>
    <xf numFmtId="49" fontId="8" fillId="7" borderId="1" xfId="10" applyNumberFormat="1" applyFont="1" applyFill="1" applyBorder="1" applyAlignment="1" applyProtection="1">
      <alignment horizontal="left" vertical="top" wrapText="1"/>
      <protection locked="0"/>
    </xf>
    <xf numFmtId="0" fontId="9" fillId="7" borderId="1" xfId="15" applyFont="1" applyFill="1" applyBorder="1" applyAlignment="1">
      <alignment horizontal="left" vertical="top" wrapText="1"/>
    </xf>
    <xf numFmtId="43" fontId="9" fillId="7" borderId="15" xfId="12" applyFont="1" applyFill="1" applyBorder="1" applyAlignment="1">
      <alignment vertical="top"/>
    </xf>
    <xf numFmtId="0" fontId="44" fillId="7" borderId="1" xfId="0" applyFont="1" applyFill="1" applyBorder="1" applyAlignment="1">
      <alignment horizontal="center" vertical="top" wrapText="1"/>
    </xf>
    <xf numFmtId="0" fontId="8" fillId="7" borderId="1" xfId="0" applyFont="1" applyFill="1" applyBorder="1" applyAlignment="1">
      <alignment horizontal="center" vertical="top"/>
    </xf>
    <xf numFmtId="12" fontId="8" fillId="0" borderId="1" xfId="7" applyNumberFormat="1" applyFont="1" applyFill="1" applyBorder="1" applyAlignment="1" applyProtection="1">
      <alignment horizontal="left" vertical="top" wrapText="1"/>
      <protection locked="0"/>
    </xf>
    <xf numFmtId="43" fontId="8" fillId="7" borderId="2" xfId="7" applyFont="1" applyFill="1" applyBorder="1" applyAlignment="1">
      <alignment horizontal="center" vertical="top" wrapText="1"/>
    </xf>
    <xf numFmtId="43" fontId="8" fillId="7" borderId="2" xfId="10" applyFont="1" applyFill="1" applyBorder="1" applyAlignment="1" applyProtection="1">
      <alignment horizontal="left" vertical="top" wrapText="1"/>
      <protection locked="0"/>
    </xf>
    <xf numFmtId="43" fontId="8" fillId="7" borderId="13" xfId="7" applyFont="1" applyFill="1" applyBorder="1" applyAlignment="1">
      <alignment horizontal="center" vertical="top" wrapText="1"/>
    </xf>
    <xf numFmtId="0" fontId="20" fillId="7" borderId="30" xfId="0" applyFont="1" applyFill="1" applyBorder="1" applyAlignment="1" applyProtection="1">
      <alignment vertical="top" wrapText="1"/>
      <protection locked="0"/>
    </xf>
    <xf numFmtId="0" fontId="25" fillId="7" borderId="30" xfId="0" applyFont="1" applyFill="1" applyBorder="1" applyAlignment="1" applyProtection="1">
      <alignment vertical="top" wrapText="1"/>
      <protection locked="0"/>
    </xf>
    <xf numFmtId="0" fontId="40" fillId="0" borderId="1" xfId="0" applyFont="1" applyBorder="1" applyAlignment="1">
      <alignment horizontal="center" vertical="top" wrapText="1"/>
    </xf>
    <xf numFmtId="43" fontId="8" fillId="0" borderId="1" xfId="7" quotePrefix="1" applyFont="1" applyFill="1" applyBorder="1" applyAlignment="1" applyProtection="1">
      <alignment horizontal="left" vertical="top" wrapText="1"/>
      <protection locked="0"/>
    </xf>
    <xf numFmtId="43" fontId="8" fillId="0" borderId="13" xfId="7" applyFont="1" applyFill="1" applyBorder="1" applyAlignment="1" applyProtection="1">
      <alignment horizontal="center" vertical="center" wrapText="1"/>
      <protection locked="0"/>
    </xf>
    <xf numFmtId="43" fontId="8" fillId="0" borderId="13" xfId="7" applyFont="1" applyFill="1" applyBorder="1" applyAlignment="1" applyProtection="1">
      <alignment vertical="center" wrapText="1"/>
      <protection locked="0"/>
    </xf>
    <xf numFmtId="0" fontId="8" fillId="7" borderId="1" xfId="7" applyNumberFormat="1" applyFont="1" applyFill="1" applyBorder="1" applyAlignment="1">
      <alignment horizontal="center" vertical="top" wrapText="1"/>
    </xf>
    <xf numFmtId="44" fontId="8" fillId="7" borderId="1" xfId="8" applyNumberFormat="1" applyFont="1" applyFill="1" applyBorder="1" applyAlignment="1" applyProtection="1">
      <alignment horizontal="left" vertical="top" wrapText="1"/>
      <protection locked="0"/>
    </xf>
    <xf numFmtId="0" fontId="8" fillId="0" borderId="2" xfId="0" applyFont="1" applyFill="1" applyBorder="1" applyAlignment="1">
      <alignment horizontal="center" vertical="top" wrapText="1"/>
    </xf>
    <xf numFmtId="0" fontId="46" fillId="0" borderId="0" xfId="0" applyFont="1" applyAlignment="1">
      <alignment horizontal="center" vertical="center" wrapText="1"/>
    </xf>
    <xf numFmtId="0" fontId="47" fillId="0" borderId="0" xfId="0" applyFont="1" applyAlignment="1">
      <alignment horizontal="right"/>
    </xf>
    <xf numFmtId="0" fontId="47" fillId="0" borderId="0" xfId="0" applyFont="1" applyBorder="1" applyAlignment="1">
      <alignment horizontal="center"/>
    </xf>
    <xf numFmtId="0" fontId="47" fillId="0" borderId="0" xfId="0" applyFont="1" applyAlignment="1">
      <alignment horizontal="center"/>
    </xf>
    <xf numFmtId="0" fontId="46" fillId="0" borderId="0" xfId="0" applyFont="1" applyBorder="1" applyAlignment="1">
      <alignment horizontal="center" vertical="center" wrapText="1"/>
    </xf>
    <xf numFmtId="0" fontId="46" fillId="0" borderId="0" xfId="0" applyFont="1" applyBorder="1" applyAlignment="1">
      <alignment horizontal="center"/>
    </xf>
    <xf numFmtId="0" fontId="46" fillId="0" borderId="0" xfId="0" applyFont="1"/>
    <xf numFmtId="0" fontId="20" fillId="0" borderId="0" xfId="0" applyFont="1" applyBorder="1" applyAlignment="1">
      <alignment horizontal="center" vertical="center" wrapText="1"/>
    </xf>
    <xf numFmtId="0" fontId="23" fillId="0" borderId="0" xfId="0" applyFont="1" applyAlignment="1">
      <alignment horizontal="right"/>
    </xf>
    <xf numFmtId="0" fontId="23" fillId="0" borderId="0" xfId="0" applyFont="1" applyBorder="1" applyAlignment="1">
      <alignment horizontal="center"/>
    </xf>
    <xf numFmtId="0" fontId="26" fillId="0" borderId="0" xfId="0" applyFont="1" applyFill="1" applyBorder="1" applyAlignment="1">
      <alignment horizontal="center" vertical="center"/>
    </xf>
    <xf numFmtId="0" fontId="20" fillId="7" borderId="1" xfId="0" applyFont="1" applyFill="1" applyBorder="1" applyAlignment="1">
      <alignment horizontal="center"/>
    </xf>
    <xf numFmtId="0" fontId="20" fillId="4" borderId="1" xfId="0" applyFont="1" applyFill="1" applyBorder="1" applyAlignment="1">
      <alignment horizontal="center"/>
    </xf>
    <xf numFmtId="0" fontId="20" fillId="4" borderId="16" xfId="0" applyFont="1" applyFill="1" applyBorder="1" applyAlignment="1">
      <alignment horizontal="center"/>
    </xf>
    <xf numFmtId="0" fontId="20" fillId="0" borderId="36" xfId="0" applyFont="1" applyBorder="1" applyAlignment="1">
      <alignment horizontal="center"/>
    </xf>
    <xf numFmtId="0" fontId="11" fillId="7" borderId="1" xfId="3" applyFont="1" applyFill="1" applyBorder="1" applyAlignment="1">
      <alignment horizontal="center" vertical="center"/>
    </xf>
    <xf numFmtId="43" fontId="48" fillId="7" borderId="1" xfId="3" applyNumberFormat="1" applyFont="1" applyFill="1" applyBorder="1" applyAlignment="1">
      <alignment horizontal="center" vertical="center"/>
    </xf>
    <xf numFmtId="43" fontId="11" fillId="4" borderId="1" xfId="3" applyNumberFormat="1" applyFont="1" applyFill="1" applyBorder="1" applyAlignment="1">
      <alignment horizontal="center" vertical="center"/>
    </xf>
    <xf numFmtId="0" fontId="11" fillId="4" borderId="16" xfId="3" applyFont="1" applyFill="1" applyBorder="1" applyAlignment="1">
      <alignment horizontal="center" vertical="center"/>
    </xf>
    <xf numFmtId="43" fontId="21" fillId="0" borderId="36" xfId="0" applyNumberFormat="1" applyFont="1" applyBorder="1" applyAlignment="1">
      <alignment horizontal="center" vertical="center"/>
    </xf>
    <xf numFmtId="0" fontId="11" fillId="4" borderId="1" xfId="3" applyFont="1" applyFill="1" applyBorder="1" applyAlignment="1">
      <alignment horizontal="center" vertical="center"/>
    </xf>
    <xf numFmtId="0" fontId="11" fillId="0" borderId="0" xfId="3" applyFont="1" applyBorder="1" applyAlignment="1">
      <alignment horizontal="center" vertical="center"/>
    </xf>
    <xf numFmtId="43" fontId="11" fillId="7" borderId="1" xfId="3" applyNumberFormat="1" applyFont="1" applyFill="1" applyBorder="1" applyAlignment="1">
      <alignment horizontal="center" vertical="center"/>
    </xf>
    <xf numFmtId="0" fontId="21" fillId="0" borderId="36" xfId="0" applyFont="1" applyBorder="1" applyAlignment="1">
      <alignment horizontal="center" vertical="center"/>
    </xf>
    <xf numFmtId="43" fontId="11" fillId="4" borderId="16" xfId="3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right"/>
    </xf>
    <xf numFmtId="0" fontId="10" fillId="0" borderId="1" xfId="0" applyFont="1" applyBorder="1" applyAlignment="1">
      <alignment horizontal="center"/>
    </xf>
    <xf numFmtId="43" fontId="10" fillId="0" borderId="1" xfId="7" applyFont="1" applyBorder="1" applyAlignment="1">
      <alignment horizontal="center"/>
    </xf>
    <xf numFmtId="0" fontId="10" fillId="7" borderId="1" xfId="0" applyFont="1" applyFill="1" applyBorder="1" applyAlignment="1">
      <alignment horizontal="center"/>
    </xf>
    <xf numFmtId="43" fontId="10" fillId="7" borderId="1" xfId="7" applyFont="1" applyFill="1" applyBorder="1" applyAlignment="1">
      <alignment horizontal="center"/>
    </xf>
    <xf numFmtId="0" fontId="10" fillId="4" borderId="1" xfId="0" applyFont="1" applyFill="1" applyBorder="1" applyAlignment="1">
      <alignment horizontal="center"/>
    </xf>
    <xf numFmtId="43" fontId="10" fillId="4" borderId="16" xfId="7" applyFont="1" applyFill="1" applyBorder="1" applyAlignment="1">
      <alignment horizontal="center"/>
    </xf>
    <xf numFmtId="0" fontId="10" fillId="0" borderId="36" xfId="0" applyFont="1" applyBorder="1" applyAlignment="1">
      <alignment horizontal="center"/>
    </xf>
    <xf numFmtId="43" fontId="10" fillId="4" borderId="1" xfId="7" applyFont="1" applyFill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0" xfId="0" applyFont="1" applyFill="1" applyBorder="1" applyAlignment="1">
      <alignment vertical="center"/>
    </xf>
    <xf numFmtId="0" fontId="0" fillId="0" borderId="0" xfId="0" applyFill="1"/>
    <xf numFmtId="0" fontId="20" fillId="4" borderId="39" xfId="0" applyFont="1" applyFill="1" applyBorder="1" applyAlignment="1">
      <alignment horizontal="center"/>
    </xf>
    <xf numFmtId="0" fontId="11" fillId="4" borderId="39" xfId="3" applyFont="1" applyFill="1" applyBorder="1" applyAlignment="1">
      <alignment horizontal="center" vertical="center"/>
    </xf>
    <xf numFmtId="43" fontId="11" fillId="4" borderId="39" xfId="3" applyNumberFormat="1" applyFont="1" applyFill="1" applyBorder="1" applyAlignment="1">
      <alignment horizontal="center" vertical="center"/>
    </xf>
    <xf numFmtId="43" fontId="10" fillId="4" borderId="39" xfId="7" applyFont="1" applyFill="1" applyBorder="1" applyAlignment="1">
      <alignment horizontal="center"/>
    </xf>
    <xf numFmtId="0" fontId="11" fillId="4" borderId="15" xfId="3" applyFont="1" applyFill="1" applyBorder="1" applyAlignment="1">
      <alignment horizontal="center" vertical="center"/>
    </xf>
    <xf numFmtId="0" fontId="21" fillId="0" borderId="36" xfId="0" applyNumberFormat="1" applyFont="1" applyBorder="1" applyAlignment="1">
      <alignment horizontal="center" vertical="center"/>
    </xf>
    <xf numFmtId="43" fontId="8" fillId="7" borderId="1" xfId="10" quotePrefix="1" applyFont="1" applyFill="1" applyBorder="1" applyAlignment="1" applyProtection="1">
      <alignment horizontal="left" vertical="top" wrapText="1"/>
      <protection locked="0"/>
    </xf>
    <xf numFmtId="12" fontId="8" fillId="7" borderId="1" xfId="8" quotePrefix="1" applyNumberFormat="1" applyFont="1" applyFill="1" applyBorder="1" applyAlignment="1" applyProtection="1">
      <alignment horizontal="left" vertical="top" wrapText="1"/>
      <protection locked="0"/>
    </xf>
    <xf numFmtId="12" fontId="8" fillId="7" borderId="1" xfId="8" applyNumberFormat="1" applyFont="1" applyFill="1" applyBorder="1" applyAlignment="1" applyProtection="1">
      <alignment horizontal="left" vertical="top" wrapText="1"/>
      <protection locked="0"/>
    </xf>
    <xf numFmtId="0" fontId="7" fillId="0" borderId="0" xfId="0" applyFont="1" applyBorder="1" applyAlignment="1">
      <alignment horizontal="center"/>
    </xf>
    <xf numFmtId="43" fontId="7" fillId="0" borderId="0" xfId="7" applyFont="1" applyBorder="1" applyAlignment="1">
      <alignment horizontal="center"/>
    </xf>
    <xf numFmtId="17" fontId="8" fillId="7" borderId="1" xfId="8" applyNumberFormat="1" applyFont="1" applyFill="1" applyBorder="1" applyAlignment="1" applyProtection="1">
      <alignment horizontal="left" vertical="top" wrapText="1"/>
      <protection locked="0"/>
    </xf>
    <xf numFmtId="0" fontId="7" fillId="0" borderId="0" xfId="0" applyFont="1" applyBorder="1" applyAlignment="1">
      <alignment horizontal="center"/>
    </xf>
    <xf numFmtId="43" fontId="7" fillId="0" borderId="0" xfId="7" applyFont="1" applyBorder="1" applyAlignment="1">
      <alignment horizontal="center"/>
    </xf>
    <xf numFmtId="43" fontId="8" fillId="7" borderId="2" xfId="10" quotePrefix="1" applyFont="1" applyFill="1" applyBorder="1" applyAlignment="1" applyProtection="1">
      <alignment horizontal="left" vertical="top" wrapText="1"/>
      <protection locked="0"/>
    </xf>
    <xf numFmtId="0" fontId="7" fillId="0" borderId="0" xfId="0" applyFont="1" applyBorder="1" applyAlignment="1">
      <alignment horizontal="center"/>
    </xf>
    <xf numFmtId="43" fontId="7" fillId="0" borderId="0" xfId="7" applyFont="1" applyBorder="1" applyAlignment="1">
      <alignment horizontal="center"/>
    </xf>
    <xf numFmtId="43" fontId="8" fillId="7" borderId="1" xfId="7" applyNumberFormat="1" applyFont="1" applyFill="1" applyBorder="1" applyAlignment="1">
      <alignment horizontal="left" vertical="top" wrapText="1"/>
    </xf>
    <xf numFmtId="43" fontId="8" fillId="7" borderId="1" xfId="7" applyFont="1" applyFill="1" applyBorder="1" applyAlignment="1">
      <alignment horizontal="left" vertical="top" wrapText="1"/>
    </xf>
    <xf numFmtId="43" fontId="8" fillId="7" borderId="2" xfId="7" applyFont="1" applyFill="1" applyBorder="1" applyAlignment="1">
      <alignment horizontal="left" vertical="top" wrapText="1"/>
    </xf>
    <xf numFmtId="43" fontId="8" fillId="7" borderId="1" xfId="7" quotePrefix="1" applyFont="1" applyFill="1" applyBorder="1" applyAlignment="1">
      <alignment horizontal="left" vertical="top" wrapText="1"/>
    </xf>
    <xf numFmtId="12" fontId="8" fillId="7" borderId="1" xfId="7" applyNumberFormat="1" applyFont="1" applyFill="1" applyBorder="1" applyAlignment="1">
      <alignment horizontal="left" vertical="top" wrapText="1"/>
    </xf>
    <xf numFmtId="0" fontId="7" fillId="0" borderId="0" xfId="0" applyFont="1" applyBorder="1" applyAlignment="1">
      <alignment horizontal="center"/>
    </xf>
    <xf numFmtId="43" fontId="7" fillId="0" borderId="0" xfId="7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43" fontId="7" fillId="0" borderId="0" xfId="7" applyFont="1" applyBorder="1" applyAlignment="1">
      <alignment horizontal="center"/>
    </xf>
    <xf numFmtId="0" fontId="45" fillId="0" borderId="0" xfId="0" applyFont="1" applyAlignment="1">
      <alignment horizontal="center" vertical="center" wrapText="1"/>
    </xf>
    <xf numFmtId="0" fontId="23" fillId="0" borderId="0" xfId="0" applyFont="1" applyBorder="1" applyAlignment="1">
      <alignment horizontal="center" vertical="center"/>
    </xf>
    <xf numFmtId="0" fontId="20" fillId="0" borderId="18" xfId="0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/>
    </xf>
    <xf numFmtId="0" fontId="20" fillId="0" borderId="16" xfId="0" applyFont="1" applyBorder="1" applyAlignment="1">
      <alignment horizontal="center"/>
    </xf>
    <xf numFmtId="0" fontId="20" fillId="0" borderId="23" xfId="0" applyFont="1" applyBorder="1" applyAlignment="1">
      <alignment horizontal="center"/>
    </xf>
    <xf numFmtId="0" fontId="20" fillId="0" borderId="2" xfId="0" applyFont="1" applyBorder="1" applyAlignment="1">
      <alignment horizontal="center"/>
    </xf>
    <xf numFmtId="0" fontId="20" fillId="7" borderId="16" xfId="0" applyFont="1" applyFill="1" applyBorder="1" applyAlignment="1">
      <alignment horizontal="center"/>
    </xf>
    <xf numFmtId="0" fontId="20" fillId="7" borderId="23" xfId="0" applyFont="1" applyFill="1" applyBorder="1" applyAlignment="1">
      <alignment horizontal="center"/>
    </xf>
    <xf numFmtId="0" fontId="20" fillId="7" borderId="2" xfId="0" applyFont="1" applyFill="1" applyBorder="1" applyAlignment="1">
      <alignment horizontal="center"/>
    </xf>
    <xf numFmtId="0" fontId="20" fillId="4" borderId="16" xfId="0" applyFont="1" applyFill="1" applyBorder="1" applyAlignment="1">
      <alignment horizontal="center"/>
    </xf>
    <xf numFmtId="0" fontId="20" fillId="4" borderId="23" xfId="0" applyFont="1" applyFill="1" applyBorder="1" applyAlignment="1">
      <alignment horizontal="center"/>
    </xf>
    <xf numFmtId="0" fontId="20" fillId="4" borderId="38" xfId="0" applyFont="1" applyFill="1" applyBorder="1" applyAlignment="1">
      <alignment horizontal="center"/>
    </xf>
    <xf numFmtId="0" fontId="20" fillId="0" borderId="37" xfId="0" applyFont="1" applyBorder="1" applyAlignment="1">
      <alignment horizontal="center"/>
    </xf>
    <xf numFmtId="0" fontId="20" fillId="4" borderId="1" xfId="0" applyFont="1" applyFill="1" applyBorder="1" applyAlignment="1">
      <alignment horizontal="center"/>
    </xf>
    <xf numFmtId="0" fontId="20" fillId="4" borderId="39" xfId="0" applyFont="1" applyFill="1" applyBorder="1" applyAlignment="1">
      <alignment horizontal="center"/>
    </xf>
    <xf numFmtId="0" fontId="8" fillId="0" borderId="18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187" fontId="8" fillId="0" borderId="0" xfId="14" applyNumberFormat="1" applyFont="1" applyBorder="1" applyAlignment="1">
      <alignment horizontal="center"/>
    </xf>
    <xf numFmtId="43" fontId="8" fillId="0" borderId="18" xfId="7" applyFont="1" applyBorder="1" applyAlignment="1">
      <alignment horizontal="center" vertical="center" wrapText="1"/>
    </xf>
    <xf numFmtId="43" fontId="8" fillId="0" borderId="13" xfId="7" applyFont="1" applyBorder="1" applyAlignment="1">
      <alignment horizontal="center" vertical="center" wrapText="1"/>
    </xf>
    <xf numFmtId="43" fontId="8" fillId="0" borderId="15" xfId="7" applyFont="1" applyBorder="1" applyAlignment="1">
      <alignment horizontal="center" vertical="center" wrapText="1"/>
    </xf>
    <xf numFmtId="43" fontId="8" fillId="0" borderId="18" xfId="7" applyFont="1" applyFill="1" applyBorder="1" applyAlignment="1">
      <alignment horizontal="center" vertical="center" wrapText="1"/>
    </xf>
    <xf numFmtId="43" fontId="8" fillId="0" borderId="13" xfId="7" applyFont="1" applyFill="1" applyBorder="1" applyAlignment="1">
      <alignment horizontal="center" vertical="center" wrapText="1"/>
    </xf>
    <xf numFmtId="43" fontId="8" fillId="0" borderId="13" xfId="7" applyFont="1" applyBorder="1" applyAlignment="1">
      <alignment horizontal="center" vertical="center"/>
    </xf>
    <xf numFmtId="43" fontId="8" fillId="0" borderId="15" xfId="7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/>
    </xf>
    <xf numFmtId="0" fontId="7" fillId="0" borderId="0" xfId="0" applyFont="1" applyFill="1" applyBorder="1" applyAlignment="1">
      <alignment horizontal="center" vertical="center"/>
    </xf>
    <xf numFmtId="43" fontId="8" fillId="0" borderId="16" xfId="7" applyFont="1" applyBorder="1" applyAlignment="1">
      <alignment horizontal="center"/>
    </xf>
    <xf numFmtId="43" fontId="8" fillId="0" borderId="23" xfId="7" applyFont="1" applyBorder="1" applyAlignment="1">
      <alignment horizontal="center"/>
    </xf>
    <xf numFmtId="43" fontId="8" fillId="0" borderId="2" xfId="7" applyFont="1" applyBorder="1" applyAlignment="1">
      <alignment horizontal="center"/>
    </xf>
    <xf numFmtId="0" fontId="32" fillId="0" borderId="0" xfId="0" applyFont="1" applyFill="1" applyBorder="1" applyAlignment="1">
      <alignment horizontal="center" vertical="center"/>
    </xf>
    <xf numFmtId="43" fontId="8" fillId="0" borderId="0" xfId="7" applyFont="1" applyBorder="1" applyAlignment="1">
      <alignment horizontal="center"/>
    </xf>
    <xf numFmtId="43" fontId="8" fillId="0" borderId="18" xfId="12" applyFont="1" applyBorder="1" applyAlignment="1">
      <alignment horizontal="center" vertical="center" wrapText="1"/>
    </xf>
    <xf numFmtId="43" fontId="8" fillId="0" borderId="13" xfId="12" applyFont="1" applyBorder="1" applyAlignment="1">
      <alignment horizontal="center" vertical="center" wrapText="1"/>
    </xf>
    <xf numFmtId="43" fontId="8" fillId="0" borderId="15" xfId="12" applyFont="1" applyBorder="1" applyAlignment="1">
      <alignment horizontal="center" vertical="center" wrapText="1"/>
    </xf>
    <xf numFmtId="0" fontId="31" fillId="0" borderId="0" xfId="0" applyFont="1" applyFill="1" applyBorder="1" applyAlignment="1">
      <alignment horizontal="center" vertical="center"/>
    </xf>
    <xf numFmtId="43" fontId="7" fillId="0" borderId="0" xfId="7" applyFont="1" applyBorder="1" applyAlignment="1">
      <alignment horizontal="center"/>
    </xf>
    <xf numFmtId="43" fontId="8" fillId="0" borderId="18" xfId="7" applyFont="1" applyFill="1" applyBorder="1" applyAlignment="1" applyProtection="1">
      <alignment horizontal="left" vertical="center" wrapText="1"/>
      <protection locked="0"/>
    </xf>
    <xf numFmtId="43" fontId="8" fillId="0" borderId="15" xfId="7" applyFont="1" applyFill="1" applyBorder="1" applyAlignment="1" applyProtection="1">
      <alignment horizontal="left" vertical="center" wrapText="1"/>
      <protection locked="0"/>
    </xf>
    <xf numFmtId="43" fontId="8" fillId="0" borderId="18" xfId="7" applyFont="1" applyFill="1" applyBorder="1" applyAlignment="1" applyProtection="1">
      <alignment horizontal="center" vertical="center" wrapText="1"/>
      <protection locked="0"/>
    </xf>
    <xf numFmtId="43" fontId="8" fillId="0" borderId="15" xfId="7" applyFont="1" applyFill="1" applyBorder="1" applyAlignment="1" applyProtection="1">
      <alignment horizontal="center" vertical="center" wrapText="1"/>
      <protection locked="0"/>
    </xf>
    <xf numFmtId="43" fontId="8" fillId="0" borderId="11" xfId="7" applyFont="1" applyBorder="1" applyAlignment="1">
      <alignment horizontal="center" vertical="center" wrapText="1"/>
    </xf>
    <xf numFmtId="43" fontId="8" fillId="0" borderId="7" xfId="7" applyFont="1" applyBorder="1" applyAlignment="1">
      <alignment horizontal="center" vertical="center" wrapText="1"/>
    </xf>
    <xf numFmtId="43" fontId="8" fillId="0" borderId="9" xfId="7" applyFont="1" applyBorder="1" applyAlignment="1">
      <alignment horizontal="center" vertical="center" wrapText="1"/>
    </xf>
    <xf numFmtId="43" fontId="8" fillId="0" borderId="15" xfId="7" applyFont="1" applyFill="1" applyBorder="1" applyAlignment="1">
      <alignment horizontal="center" vertical="center" wrapText="1"/>
    </xf>
    <xf numFmtId="43" fontId="8" fillId="0" borderId="13" xfId="7" applyFont="1" applyFill="1" applyBorder="1" applyAlignment="1">
      <alignment horizontal="center" vertical="center"/>
    </xf>
    <xf numFmtId="43" fontId="8" fillId="0" borderId="15" xfId="7" applyFont="1" applyFill="1" applyBorder="1" applyAlignment="1">
      <alignment horizontal="center" vertical="center"/>
    </xf>
    <xf numFmtId="43" fontId="8" fillId="0" borderId="16" xfId="7" applyFont="1" applyFill="1" applyBorder="1" applyAlignment="1">
      <alignment horizontal="center"/>
    </xf>
    <xf numFmtId="43" fontId="8" fillId="0" borderId="23" xfId="7" applyFont="1" applyFill="1" applyBorder="1" applyAlignment="1">
      <alignment horizontal="center"/>
    </xf>
    <xf numFmtId="43" fontId="8" fillId="0" borderId="2" xfId="7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/>
    </xf>
    <xf numFmtId="0" fontId="10" fillId="0" borderId="23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17" xfId="0" applyFont="1" applyBorder="1" applyAlignment="1">
      <alignment horizontal="center"/>
    </xf>
    <xf numFmtId="0" fontId="15" fillId="0" borderId="18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26" fillId="0" borderId="0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43" fontId="10" fillId="0" borderId="16" xfId="7" applyFont="1" applyBorder="1" applyAlignment="1">
      <alignment horizontal="center" vertical="center"/>
    </xf>
    <xf numFmtId="43" fontId="10" fillId="0" borderId="23" xfId="7" applyFont="1" applyBorder="1" applyAlignment="1">
      <alignment horizontal="center" vertical="center"/>
    </xf>
    <xf numFmtId="0" fontId="20" fillId="0" borderId="35" xfId="0" applyFont="1" applyBorder="1" applyAlignment="1">
      <alignment horizontal="center"/>
    </xf>
    <xf numFmtId="0" fontId="20" fillId="0" borderId="3" xfId="0" applyFont="1" applyBorder="1" applyAlignment="1">
      <alignment horizontal="center"/>
    </xf>
  </cellXfs>
  <cellStyles count="17">
    <cellStyle name="Comma 2" xfId="1"/>
    <cellStyle name="Comma 2 3" xfId="2"/>
    <cellStyle name="Normal 2" xfId="3"/>
    <cellStyle name="Normal 2 3" xfId="4"/>
    <cellStyle name="Normal 3" xfId="5"/>
    <cellStyle name="Normal_mask" xfId="6"/>
    <cellStyle name="เครื่องหมายจุลภาค" xfId="7" builtinId="3"/>
    <cellStyle name="เครื่องหมายจุลภาค 2" xfId="8"/>
    <cellStyle name="เครื่องหมายจุลภาค 2 2" xfId="9"/>
    <cellStyle name="เครื่องหมายจุลภาค 3" xfId="10"/>
    <cellStyle name="เครื่องหมายจุลภาค 3 2" xfId="11"/>
    <cellStyle name="เครื่องหมายจุลภาค 4" xfId="12"/>
    <cellStyle name="เครื่องหมายจุลภาค 5" xfId="13"/>
    <cellStyle name="เครื่องหมายสกุลเงิน" xfId="14" builtinId="4"/>
    <cellStyle name="ปกติ" xfId="0" builtinId="0"/>
    <cellStyle name="ปกติ 2" xfId="15"/>
    <cellStyle name="ปกติ 3" xfId="16"/>
  </cellStyles>
  <dxfs count="62"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theme="6" tint="0.59996337778862885"/>
        </patternFill>
      </fill>
    </dxf>
    <dxf>
      <fill>
        <patternFill>
          <bgColor rgb="FFFFFF99"/>
        </patternFill>
      </fill>
    </dxf>
    <dxf>
      <fill>
        <patternFill>
          <bgColor theme="6" tint="0.39994506668294322"/>
        </patternFill>
      </fill>
    </dxf>
    <dxf>
      <fill>
        <patternFill>
          <bgColor rgb="FFFF99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rgb="FFFF99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theme="6" tint="0.39994506668294322"/>
        </patternFill>
      </fill>
    </dxf>
    <dxf>
      <fill>
        <patternFill>
          <bgColor rgb="FFFF99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theme="6" tint="0.59996337778862885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</dxfs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externalLink" Target="externalLinks/externalLink2.xml"/><Relationship Id="rId55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3.xml"/><Relationship Id="rId3" Type="http://schemas.openxmlformats.org/officeDocument/2006/relationships/worksheet" Target="worksheets/shee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152400</xdr:colOff>
      <xdr:row>10</xdr:row>
      <xdr:rowOff>142875</xdr:rowOff>
    </xdr:from>
    <xdr:to>
      <xdr:col>13</xdr:col>
      <xdr:colOff>361950</xdr:colOff>
      <xdr:row>11</xdr:row>
      <xdr:rowOff>1057275</xdr:rowOff>
    </xdr:to>
    <xdr:sp macro="" textlink="">
      <xdr:nvSpPr>
        <xdr:cNvPr id="2" name="วงเล็บปีกกาขวา 1"/>
        <xdr:cNvSpPr/>
      </xdr:nvSpPr>
      <xdr:spPr>
        <a:xfrm>
          <a:off x="9191625" y="2838450"/>
          <a:ext cx="209550" cy="2162175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14</xdr:col>
      <xdr:colOff>152400</xdr:colOff>
      <xdr:row>10</xdr:row>
      <xdr:rowOff>142875</xdr:rowOff>
    </xdr:from>
    <xdr:to>
      <xdr:col>14</xdr:col>
      <xdr:colOff>361950</xdr:colOff>
      <xdr:row>11</xdr:row>
      <xdr:rowOff>1057275</xdr:rowOff>
    </xdr:to>
    <xdr:sp macro="" textlink="">
      <xdr:nvSpPr>
        <xdr:cNvPr id="3" name="วงเล็บปีกกาขวา 2"/>
        <xdr:cNvSpPr/>
      </xdr:nvSpPr>
      <xdr:spPr>
        <a:xfrm>
          <a:off x="6981825" y="2838450"/>
          <a:ext cx="209550" cy="2162175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15</xdr:col>
      <xdr:colOff>152400</xdr:colOff>
      <xdr:row>10</xdr:row>
      <xdr:rowOff>142875</xdr:rowOff>
    </xdr:from>
    <xdr:to>
      <xdr:col>15</xdr:col>
      <xdr:colOff>361950</xdr:colOff>
      <xdr:row>11</xdr:row>
      <xdr:rowOff>1057275</xdr:rowOff>
    </xdr:to>
    <xdr:sp macro="" textlink="">
      <xdr:nvSpPr>
        <xdr:cNvPr id="4" name="วงเล็บปีกกาขวา 3"/>
        <xdr:cNvSpPr/>
      </xdr:nvSpPr>
      <xdr:spPr>
        <a:xfrm>
          <a:off x="9191625" y="2838450"/>
          <a:ext cx="209550" cy="2162175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85725</xdr:colOff>
      <xdr:row>37</xdr:row>
      <xdr:rowOff>0</xdr:rowOff>
    </xdr:from>
    <xdr:to>
      <xdr:col>24</xdr:col>
      <xdr:colOff>0</xdr:colOff>
      <xdr:row>37</xdr:row>
      <xdr:rowOff>0</xdr:rowOff>
    </xdr:to>
    <xdr:sp macro="" textlink="">
      <xdr:nvSpPr>
        <xdr:cNvPr id="297518" name="AutoShape 47"/>
        <xdr:cNvSpPr>
          <a:spLocks/>
        </xdr:cNvSpPr>
      </xdr:nvSpPr>
      <xdr:spPr bwMode="auto">
        <a:xfrm>
          <a:off x="16964025" y="30975300"/>
          <a:ext cx="523875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66675</xdr:colOff>
      <xdr:row>29</xdr:row>
      <xdr:rowOff>180975</xdr:rowOff>
    </xdr:from>
    <xdr:to>
      <xdr:col>6</xdr:col>
      <xdr:colOff>352425</xdr:colOff>
      <xdr:row>31</xdr:row>
      <xdr:rowOff>0</xdr:rowOff>
    </xdr:to>
    <xdr:sp macro="" textlink="">
      <xdr:nvSpPr>
        <xdr:cNvPr id="2" name="วงเล็บปีกกาขวา 1"/>
        <xdr:cNvSpPr/>
      </xdr:nvSpPr>
      <xdr:spPr>
        <a:xfrm>
          <a:off x="6048375" y="9505950"/>
          <a:ext cx="285750" cy="657225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th-TH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P\Downloads\&#3619;&#3634;&#3618;&#3591;&#3634;&#3609;&#3591;&#3610;&#3621;&#3591;&#3607;&#3640;&#3609;%202559%20Edit%20&#3605;&#3633;&#3604;&#3619;&#3634;&#3618;&#3585;&#3634;&#361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3611;&#3619;&#3632;&#3594;&#3640;&#3617;&#3648;&#3619;&#3656;&#3591;&#3619;&#3633;&#3604;&#3631;\Meeting%20Ori%20Doc\&#3611;&#3619;&#3632;&#3594;&#3640;&#3617;%2018%20&#3617;&#3636;.&#3618;.57\Meeting%2026%20Dec%2013\Meeting%2027%20NOV%2013\&#3627;&#3619;&#3633;&#3656;&#3591;%20(D)\&#3611;&#3637;%2054\&#3605;&#3636;&#3604;&#3605;&#3634;&#3617;&#3591;&#3610;&#3621;&#3591;&#3607;&#3640;&#3609;&#3611;&#3637;54\&#3591;&#3610;&#3621;&#3591;&#3607;&#3640;&#3609;&#3611;&#3637;5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3611;&#3619;&#3632;&#3594;&#3640;&#3617;&#3648;&#3619;&#3656;&#3591;&#3619;&#3633;&#3604;&#3631;\Meeting%20Ori%20Doc\&#3611;&#3619;&#3632;&#3594;&#3640;&#3617;%2018%20&#3617;&#3636;.&#3618;.57\Meeting%2026%20Dec%2013\Meeting%2027%20NOV%2013\&#3627;&#3619;&#3633;&#3656;&#3591;%20(D)\&#3611;&#3637;55\&#3591;&#3610;&#3621;&#3591;&#3607;&#3640;&#3609;&#3611;&#3637;55\&#3591;&#3610;&#3621;&#3591;&#3607;&#3640;&#3609;&#3611;&#3637;5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6"/>
      <sheetName val="ตร."/>
      <sheetName val="บช.น."/>
      <sheetName val="ภ.1"/>
      <sheetName val="ภ.2"/>
      <sheetName val="ภ.3"/>
      <sheetName val="ภ.4"/>
      <sheetName val="ภ.5"/>
      <sheetName val="ภ.6"/>
      <sheetName val="ภ.7"/>
      <sheetName val="ภ.8"/>
      <sheetName val="ภ.9"/>
      <sheetName val="ศชต."/>
      <sheetName val="บช.ก."/>
      <sheetName val="รน."/>
      <sheetName val="บช.ปส."/>
      <sheetName val="บช.ส."/>
      <sheetName val="สตม."/>
      <sheetName val="บช.ตชด."/>
      <sheetName val="สง.นรป."/>
      <sheetName val="สพฐ.ตร."/>
      <sheetName val="สทส."/>
      <sheetName val="บช.ศ."/>
      <sheetName val="รร.นรต."/>
      <sheetName val="รพ.ตร."/>
      <sheetName val="สยศ.ตร."/>
      <sheetName val="สกบ."/>
      <sheetName val="สกพ."/>
      <sheetName val="สงป."/>
      <sheetName val="กมค."/>
      <sheetName val="สง.ก.ตร."/>
      <sheetName val="จต."/>
      <sheetName val="สตส."/>
      <sheetName val="สลก.ตร."/>
      <sheetName val="ตท."/>
      <sheetName val="สท."/>
      <sheetName val="สง.ก.ต.ช."/>
      <sheetName val="บ.ตร."/>
      <sheetName val="วน."/>
      <sheetName val="สรุป"/>
      <sheetName val="Sheet2"/>
      <sheetName val="Sheet3"/>
      <sheetName val="Units"/>
      <sheetName val="Sheet5"/>
      <sheetName val="จัดลำดับ"/>
      <sheetName val="Sheet4"/>
      <sheetName val="Sheet1"/>
    </sheetNames>
    <sheetDataSet>
      <sheetData sheetId="0"/>
      <sheetData sheetId="1"/>
      <sheetData sheetId="2">
        <row r="2">
          <cell r="Q2">
            <v>4236900</v>
          </cell>
          <cell r="R2" t="str">
            <v>-</v>
          </cell>
          <cell r="S2" t="str">
            <v>-</v>
          </cell>
        </row>
        <row r="3">
          <cell r="P3">
            <v>2</v>
          </cell>
          <cell r="Q3">
            <v>9998000</v>
          </cell>
          <cell r="R3">
            <v>1</v>
          </cell>
          <cell r="S3">
            <v>17665600</v>
          </cell>
        </row>
        <row r="4">
          <cell r="P4" t="str">
            <v>-</v>
          </cell>
          <cell r="Q4" t="str">
            <v>-</v>
          </cell>
          <cell r="R4" t="str">
            <v>-</v>
          </cell>
          <cell r="S4" t="str">
            <v>-</v>
          </cell>
        </row>
      </sheetData>
      <sheetData sheetId="3">
        <row r="2">
          <cell r="Q2">
            <v>2795000</v>
          </cell>
          <cell r="S2" t="str">
            <v>-</v>
          </cell>
        </row>
        <row r="3">
          <cell r="P3" t="str">
            <v>-</v>
          </cell>
          <cell r="Q3" t="str">
            <v>-</v>
          </cell>
          <cell r="S3">
            <v>349508200</v>
          </cell>
        </row>
        <row r="4">
          <cell r="P4" t="str">
            <v>-</v>
          </cell>
          <cell r="Q4" t="str">
            <v>-</v>
          </cell>
          <cell r="R4" t="str">
            <v>-</v>
          </cell>
          <cell r="S4" t="str">
            <v>-</v>
          </cell>
        </row>
      </sheetData>
      <sheetData sheetId="4">
        <row r="2">
          <cell r="Q2">
            <v>3245200</v>
          </cell>
          <cell r="S2" t="str">
            <v>-</v>
          </cell>
        </row>
        <row r="3">
          <cell r="P3" t="str">
            <v>-</v>
          </cell>
          <cell r="Q3">
            <v>0</v>
          </cell>
          <cell r="S3">
            <v>238324900</v>
          </cell>
        </row>
        <row r="4">
          <cell r="P4" t="str">
            <v>-</v>
          </cell>
          <cell r="Q4" t="str">
            <v>-</v>
          </cell>
          <cell r="R4" t="str">
            <v>-</v>
          </cell>
          <cell r="S4" t="str">
            <v>-</v>
          </cell>
        </row>
      </sheetData>
      <sheetData sheetId="5">
        <row r="2">
          <cell r="Q2">
            <v>1518000</v>
          </cell>
          <cell r="S2" t="str">
            <v>-</v>
          </cell>
        </row>
        <row r="3">
          <cell r="P3" t="str">
            <v>-</v>
          </cell>
          <cell r="S3">
            <v>556821000</v>
          </cell>
        </row>
        <row r="4">
          <cell r="P4" t="str">
            <v>-</v>
          </cell>
          <cell r="Q4" t="str">
            <v>-</v>
          </cell>
          <cell r="R4" t="str">
            <v>-</v>
          </cell>
          <cell r="S4" t="str">
            <v>-</v>
          </cell>
        </row>
      </sheetData>
      <sheetData sheetId="6">
        <row r="2">
          <cell r="Q2">
            <v>5627500</v>
          </cell>
          <cell r="S2" t="str">
            <v>-</v>
          </cell>
        </row>
        <row r="3">
          <cell r="P3" t="str">
            <v>-</v>
          </cell>
          <cell r="Q3" t="str">
            <v>-</v>
          </cell>
          <cell r="S3">
            <v>363222300</v>
          </cell>
        </row>
        <row r="4">
          <cell r="P4" t="str">
            <v>-</v>
          </cell>
          <cell r="Q4" t="str">
            <v>-</v>
          </cell>
          <cell r="R4" t="str">
            <v>-</v>
          </cell>
          <cell r="S4" t="str">
            <v>-</v>
          </cell>
        </row>
      </sheetData>
      <sheetData sheetId="7">
        <row r="2">
          <cell r="Q2">
            <v>4328900</v>
          </cell>
          <cell r="S2" t="str">
            <v>-</v>
          </cell>
        </row>
        <row r="3">
          <cell r="P3">
            <v>2</v>
          </cell>
          <cell r="Q3">
            <v>24274000</v>
          </cell>
          <cell r="S3">
            <v>390432000</v>
          </cell>
        </row>
        <row r="4">
          <cell r="P4" t="str">
            <v>-</v>
          </cell>
          <cell r="Q4" t="str">
            <v>-</v>
          </cell>
          <cell r="R4" t="str">
            <v>-</v>
          </cell>
          <cell r="S4" t="str">
            <v>-</v>
          </cell>
        </row>
      </sheetData>
      <sheetData sheetId="8">
        <row r="2">
          <cell r="Q2">
            <v>3130100</v>
          </cell>
          <cell r="S2">
            <v>2000000</v>
          </cell>
        </row>
        <row r="3">
          <cell r="Q3">
            <v>15564000</v>
          </cell>
          <cell r="S3">
            <v>183855300</v>
          </cell>
        </row>
        <row r="4">
          <cell r="P4" t="str">
            <v>-</v>
          </cell>
          <cell r="Q4" t="str">
            <v>-</v>
          </cell>
          <cell r="R4" t="str">
            <v>-</v>
          </cell>
          <cell r="S4" t="str">
            <v>-</v>
          </cell>
        </row>
      </sheetData>
      <sheetData sheetId="9">
        <row r="2">
          <cell r="Q2" t="str">
            <v>-</v>
          </cell>
          <cell r="S2" t="str">
            <v>-</v>
          </cell>
        </row>
        <row r="3">
          <cell r="Q3">
            <v>2390000</v>
          </cell>
          <cell r="S3">
            <v>81698900</v>
          </cell>
        </row>
        <row r="4">
          <cell r="P4" t="str">
            <v>-</v>
          </cell>
          <cell r="Q4" t="str">
            <v>-</v>
          </cell>
          <cell r="R4" t="str">
            <v>-</v>
          </cell>
          <cell r="S4" t="str">
            <v>-</v>
          </cell>
        </row>
      </sheetData>
      <sheetData sheetId="10">
        <row r="2">
          <cell r="Q2">
            <v>8152900</v>
          </cell>
          <cell r="S2" t="str">
            <v>-</v>
          </cell>
        </row>
        <row r="3">
          <cell r="P3" t="str">
            <v>-</v>
          </cell>
          <cell r="Q3" t="str">
            <v>-</v>
          </cell>
          <cell r="S3">
            <v>150638000</v>
          </cell>
        </row>
        <row r="4">
          <cell r="P4" t="str">
            <v>-</v>
          </cell>
          <cell r="Q4" t="str">
            <v>-</v>
          </cell>
          <cell r="R4" t="str">
            <v>-</v>
          </cell>
          <cell r="S4" t="str">
            <v>-</v>
          </cell>
        </row>
      </sheetData>
      <sheetData sheetId="11">
        <row r="2">
          <cell r="P2">
            <v>6</v>
          </cell>
          <cell r="Q2">
            <v>2051800</v>
          </cell>
          <cell r="S2" t="str">
            <v>-</v>
          </cell>
        </row>
        <row r="3">
          <cell r="P3">
            <v>1</v>
          </cell>
          <cell r="Q3">
            <v>5250000</v>
          </cell>
          <cell r="S3">
            <v>363690600</v>
          </cell>
        </row>
        <row r="4">
          <cell r="P4" t="str">
            <v>-</v>
          </cell>
          <cell r="Q4" t="str">
            <v>-</v>
          </cell>
          <cell r="R4" t="str">
            <v>-</v>
          </cell>
          <cell r="S4" t="str">
            <v>-</v>
          </cell>
        </row>
      </sheetData>
      <sheetData sheetId="12">
        <row r="2">
          <cell r="Q2">
            <v>5946000</v>
          </cell>
          <cell r="S2">
            <v>10071200</v>
          </cell>
        </row>
        <row r="3">
          <cell r="Q3">
            <v>48200000</v>
          </cell>
          <cell r="S3">
            <v>408525300</v>
          </cell>
        </row>
        <row r="4">
          <cell r="P4" t="str">
            <v>-</v>
          </cell>
          <cell r="Q4" t="str">
            <v>-</v>
          </cell>
          <cell r="R4" t="str">
            <v>-</v>
          </cell>
          <cell r="S4" t="str">
            <v>-</v>
          </cell>
        </row>
      </sheetData>
      <sheetData sheetId="13">
        <row r="2">
          <cell r="Q2">
            <v>12318600</v>
          </cell>
          <cell r="R2" t="str">
            <v>-</v>
          </cell>
          <cell r="S2" t="str">
            <v>-</v>
          </cell>
        </row>
        <row r="3">
          <cell r="Q3">
            <v>227741000</v>
          </cell>
          <cell r="S3">
            <v>12667000</v>
          </cell>
        </row>
        <row r="4">
          <cell r="P4" t="str">
            <v>-</v>
          </cell>
          <cell r="Q4" t="str">
            <v>-</v>
          </cell>
          <cell r="R4" t="str">
            <v>-</v>
          </cell>
          <cell r="S4" t="str">
            <v>-</v>
          </cell>
        </row>
      </sheetData>
      <sheetData sheetId="14"/>
      <sheetData sheetId="15">
        <row r="2">
          <cell r="Q2">
            <v>4627200</v>
          </cell>
          <cell r="R2" t="str">
            <v>-</v>
          </cell>
          <cell r="S2" t="str">
            <v>-</v>
          </cell>
        </row>
        <row r="3">
          <cell r="Q3">
            <v>203238000</v>
          </cell>
          <cell r="R3" t="str">
            <v>-</v>
          </cell>
          <cell r="S3" t="str">
            <v>-</v>
          </cell>
        </row>
        <row r="4">
          <cell r="P4">
            <v>1</v>
          </cell>
          <cell r="Q4">
            <v>556854900</v>
          </cell>
          <cell r="R4" t="str">
            <v>-</v>
          </cell>
          <cell r="S4" t="str">
            <v>-</v>
          </cell>
        </row>
      </sheetData>
      <sheetData sheetId="16">
        <row r="2">
          <cell r="Q2">
            <v>1682000</v>
          </cell>
          <cell r="R2" t="str">
            <v>-</v>
          </cell>
          <cell r="S2" t="str">
            <v>-</v>
          </cell>
        </row>
        <row r="3">
          <cell r="Q3">
            <v>239548100</v>
          </cell>
          <cell r="R3">
            <v>3</v>
          </cell>
          <cell r="S3">
            <v>62472100</v>
          </cell>
        </row>
        <row r="4">
          <cell r="P4" t="str">
            <v>-</v>
          </cell>
          <cell r="Q4" t="str">
            <v>-</v>
          </cell>
          <cell r="R4" t="str">
            <v>-</v>
          </cell>
          <cell r="S4" t="str">
            <v>-</v>
          </cell>
        </row>
      </sheetData>
      <sheetData sheetId="17">
        <row r="2">
          <cell r="P2" t="str">
            <v>-</v>
          </cell>
          <cell r="Q2" t="str">
            <v>-</v>
          </cell>
          <cell r="R2" t="str">
            <v>-</v>
          </cell>
          <cell r="S2" t="str">
            <v>-</v>
          </cell>
        </row>
        <row r="3">
          <cell r="Q3" t="str">
            <v>-</v>
          </cell>
          <cell r="S3">
            <v>236060800</v>
          </cell>
        </row>
        <row r="4">
          <cell r="P4" t="str">
            <v>-</v>
          </cell>
          <cell r="Q4" t="str">
            <v>-</v>
          </cell>
          <cell r="R4" t="str">
            <v>-</v>
          </cell>
          <cell r="S4" t="str">
            <v>-</v>
          </cell>
        </row>
      </sheetData>
      <sheetData sheetId="18">
        <row r="2">
          <cell r="Q2">
            <v>42425000</v>
          </cell>
          <cell r="S2">
            <v>30460900</v>
          </cell>
        </row>
        <row r="3">
          <cell r="Q3">
            <v>94262500</v>
          </cell>
          <cell r="S3">
            <v>172147700</v>
          </cell>
        </row>
        <row r="4">
          <cell r="P4" t="str">
            <v>-</v>
          </cell>
          <cell r="Q4" t="str">
            <v>-</v>
          </cell>
          <cell r="R4" t="str">
            <v>-</v>
          </cell>
          <cell r="S4" t="str">
            <v>-</v>
          </cell>
        </row>
      </sheetData>
      <sheetData sheetId="19">
        <row r="2">
          <cell r="P2" t="str">
            <v>-</v>
          </cell>
          <cell r="Q2" t="str">
            <v>-</v>
          </cell>
          <cell r="R2" t="str">
            <v>-</v>
          </cell>
          <cell r="S2" t="str">
            <v>-</v>
          </cell>
        </row>
        <row r="3">
          <cell r="Q3" t="str">
            <v>-</v>
          </cell>
          <cell r="S3">
            <v>3300000</v>
          </cell>
        </row>
        <row r="4">
          <cell r="P4" t="str">
            <v>-</v>
          </cell>
          <cell r="Q4" t="str">
            <v>-</v>
          </cell>
          <cell r="R4" t="str">
            <v>-</v>
          </cell>
          <cell r="S4" t="str">
            <v>-</v>
          </cell>
        </row>
      </sheetData>
      <sheetData sheetId="20">
        <row r="2">
          <cell r="P2">
            <v>3</v>
          </cell>
          <cell r="Q2">
            <v>3220000</v>
          </cell>
          <cell r="R2" t="str">
            <v>-</v>
          </cell>
          <cell r="S2" t="str">
            <v>-</v>
          </cell>
        </row>
        <row r="3">
          <cell r="P3">
            <v>4</v>
          </cell>
          <cell r="Q3">
            <v>23802000</v>
          </cell>
          <cell r="S3">
            <v>84996500</v>
          </cell>
        </row>
        <row r="4">
          <cell r="P4" t="str">
            <v>-</v>
          </cell>
          <cell r="Q4" t="str">
            <v>-</v>
          </cell>
          <cell r="R4" t="str">
            <v>-</v>
          </cell>
          <cell r="S4" t="str">
            <v>-</v>
          </cell>
        </row>
      </sheetData>
      <sheetData sheetId="21">
        <row r="2">
          <cell r="Q2">
            <v>5247900</v>
          </cell>
          <cell r="R2" t="str">
            <v>-</v>
          </cell>
          <cell r="S2" t="str">
            <v>-</v>
          </cell>
        </row>
        <row r="3">
          <cell r="P3">
            <v>2</v>
          </cell>
          <cell r="Q3">
            <v>202860000</v>
          </cell>
          <cell r="R3">
            <v>2</v>
          </cell>
          <cell r="S3">
            <v>29473200</v>
          </cell>
        </row>
        <row r="4">
          <cell r="Q4" t="str">
            <v>-</v>
          </cell>
          <cell r="R4" t="str">
            <v>-</v>
          </cell>
          <cell r="S4" t="str">
            <v>-</v>
          </cell>
        </row>
      </sheetData>
      <sheetData sheetId="22">
        <row r="2">
          <cell r="Q2">
            <v>3801100</v>
          </cell>
          <cell r="R2" t="str">
            <v>-</v>
          </cell>
          <cell r="S2" t="str">
            <v>-</v>
          </cell>
        </row>
        <row r="3">
          <cell r="P3">
            <v>1</v>
          </cell>
          <cell r="Q3">
            <v>48359500</v>
          </cell>
          <cell r="S3">
            <v>331402400</v>
          </cell>
        </row>
        <row r="4">
          <cell r="P4" t="str">
            <v>-</v>
          </cell>
          <cell r="Q4" t="str">
            <v>-</v>
          </cell>
          <cell r="R4" t="str">
            <v>-</v>
          </cell>
          <cell r="S4" t="str">
            <v>-</v>
          </cell>
        </row>
      </sheetData>
      <sheetData sheetId="23">
        <row r="2">
          <cell r="Q2">
            <v>1809800</v>
          </cell>
          <cell r="R2" t="str">
            <v>-</v>
          </cell>
          <cell r="S2" t="str">
            <v>-</v>
          </cell>
        </row>
        <row r="3">
          <cell r="P3">
            <v>1</v>
          </cell>
          <cell r="Q3">
            <v>9208700</v>
          </cell>
          <cell r="R3" t="str">
            <v>-</v>
          </cell>
          <cell r="S3">
            <v>0</v>
          </cell>
        </row>
        <row r="4">
          <cell r="P4" t="str">
            <v>-</v>
          </cell>
          <cell r="Q4" t="str">
            <v>-</v>
          </cell>
          <cell r="R4" t="str">
            <v>-</v>
          </cell>
          <cell r="S4" t="str">
            <v>-</v>
          </cell>
        </row>
      </sheetData>
      <sheetData sheetId="24">
        <row r="2">
          <cell r="Q2">
            <v>6173500</v>
          </cell>
          <cell r="R2" t="str">
            <v>-</v>
          </cell>
          <cell r="S2" t="str">
            <v>-</v>
          </cell>
        </row>
        <row r="3">
          <cell r="Q3">
            <v>3940000</v>
          </cell>
          <cell r="S3">
            <v>26946100</v>
          </cell>
        </row>
        <row r="4">
          <cell r="P4" t="str">
            <v>-</v>
          </cell>
          <cell r="Q4" t="str">
            <v>-</v>
          </cell>
          <cell r="R4" t="str">
            <v>-</v>
          </cell>
          <cell r="S4" t="str">
            <v>-</v>
          </cell>
        </row>
      </sheetData>
      <sheetData sheetId="25">
        <row r="2">
          <cell r="Q2">
            <v>2442900</v>
          </cell>
          <cell r="R2" t="str">
            <v>-</v>
          </cell>
          <cell r="S2" t="str">
            <v>-</v>
          </cell>
        </row>
        <row r="3">
          <cell r="Q3">
            <v>58600000</v>
          </cell>
          <cell r="R3" t="str">
            <v>-</v>
          </cell>
          <cell r="S3" t="str">
            <v>-</v>
          </cell>
        </row>
        <row r="4">
          <cell r="P4" t="str">
            <v>-</v>
          </cell>
          <cell r="Q4" t="str">
            <v>-</v>
          </cell>
          <cell r="R4" t="str">
            <v>-</v>
          </cell>
          <cell r="S4" t="str">
            <v>-</v>
          </cell>
        </row>
      </sheetData>
      <sheetData sheetId="26">
        <row r="2">
          <cell r="R2">
            <v>15166600</v>
          </cell>
          <cell r="S2">
            <v>3</v>
          </cell>
          <cell r="T2">
            <v>2706000</v>
          </cell>
        </row>
        <row r="3">
          <cell r="R3">
            <v>194100000</v>
          </cell>
          <cell r="T3">
            <v>214738600</v>
          </cell>
        </row>
        <row r="4">
          <cell r="R4">
            <v>1537300000</v>
          </cell>
          <cell r="T4">
            <v>874686300</v>
          </cell>
        </row>
      </sheetData>
      <sheetData sheetId="27">
        <row r="2">
          <cell r="Q2">
            <v>1885300</v>
          </cell>
          <cell r="S2">
            <v>800000</v>
          </cell>
        </row>
        <row r="3">
          <cell r="Q3" t="str">
            <v>-</v>
          </cell>
          <cell r="S3">
            <v>162441000</v>
          </cell>
        </row>
        <row r="4">
          <cell r="P4" t="str">
            <v>-</v>
          </cell>
          <cell r="Q4" t="str">
            <v>-</v>
          </cell>
          <cell r="R4" t="str">
            <v>-</v>
          </cell>
          <cell r="S4" t="str">
            <v>-</v>
          </cell>
        </row>
      </sheetData>
      <sheetData sheetId="28">
        <row r="2">
          <cell r="Q2">
            <v>1101100</v>
          </cell>
          <cell r="R2" t="str">
            <v>-</v>
          </cell>
          <cell r="S2" t="str">
            <v>-</v>
          </cell>
        </row>
        <row r="3">
          <cell r="P3" t="str">
            <v>-</v>
          </cell>
          <cell r="Q3" t="str">
            <v>-</v>
          </cell>
          <cell r="R3" t="str">
            <v>-</v>
          </cell>
          <cell r="S3" t="str">
            <v>-</v>
          </cell>
        </row>
        <row r="4">
          <cell r="P4" t="str">
            <v>-</v>
          </cell>
          <cell r="Q4" t="str">
            <v>-</v>
          </cell>
          <cell r="R4" t="str">
            <v>-</v>
          </cell>
          <cell r="S4" t="str">
            <v>-</v>
          </cell>
        </row>
      </sheetData>
      <sheetData sheetId="29">
        <row r="2">
          <cell r="Q2">
            <v>4407800</v>
          </cell>
          <cell r="R2" t="str">
            <v>-</v>
          </cell>
          <cell r="S2" t="str">
            <v>-</v>
          </cell>
        </row>
        <row r="3">
          <cell r="Q3">
            <v>3136000</v>
          </cell>
          <cell r="R3">
            <v>2</v>
          </cell>
          <cell r="S3">
            <v>7010000</v>
          </cell>
        </row>
        <row r="4">
          <cell r="P4" t="str">
            <v>-</v>
          </cell>
          <cell r="Q4" t="str">
            <v>-</v>
          </cell>
          <cell r="R4" t="str">
            <v>-</v>
          </cell>
          <cell r="S4" t="str">
            <v>-</v>
          </cell>
        </row>
      </sheetData>
      <sheetData sheetId="30">
        <row r="2">
          <cell r="Q2">
            <v>425900</v>
          </cell>
          <cell r="R2" t="str">
            <v>-</v>
          </cell>
          <cell r="S2" t="str">
            <v>-</v>
          </cell>
        </row>
        <row r="3">
          <cell r="P3" t="str">
            <v>-</v>
          </cell>
          <cell r="Q3" t="str">
            <v>-</v>
          </cell>
          <cell r="R3" t="str">
            <v>-</v>
          </cell>
          <cell r="S3" t="str">
            <v>-</v>
          </cell>
        </row>
        <row r="4">
          <cell r="P4" t="str">
            <v>-</v>
          </cell>
          <cell r="Q4" t="str">
            <v>-</v>
          </cell>
          <cell r="R4" t="str">
            <v>-</v>
          </cell>
          <cell r="S4" t="str">
            <v>-</v>
          </cell>
        </row>
      </sheetData>
      <sheetData sheetId="31">
        <row r="2">
          <cell r="Q2">
            <v>124000</v>
          </cell>
          <cell r="R2" t="str">
            <v>-</v>
          </cell>
          <cell r="S2" t="str">
            <v>-</v>
          </cell>
        </row>
        <row r="3">
          <cell r="P3" t="str">
            <v>-</v>
          </cell>
          <cell r="Q3" t="str">
            <v>-</v>
          </cell>
          <cell r="R3" t="str">
            <v>-</v>
          </cell>
          <cell r="S3" t="str">
            <v>-</v>
          </cell>
        </row>
        <row r="4">
          <cell r="P4" t="str">
            <v>-</v>
          </cell>
          <cell r="Q4" t="str">
            <v>-</v>
          </cell>
          <cell r="R4" t="str">
            <v>-</v>
          </cell>
          <cell r="S4" t="str">
            <v>-</v>
          </cell>
        </row>
      </sheetData>
      <sheetData sheetId="32">
        <row r="2">
          <cell r="N2" t="str">
            <v>-</v>
          </cell>
          <cell r="O2">
            <v>0</v>
          </cell>
          <cell r="P2" t="str">
            <v>-</v>
          </cell>
          <cell r="Q2" t="str">
            <v>-</v>
          </cell>
        </row>
        <row r="3">
          <cell r="N3" t="str">
            <v>-</v>
          </cell>
          <cell r="P3" t="str">
            <v>-</v>
          </cell>
          <cell r="Q3" t="str">
            <v>-</v>
          </cell>
        </row>
        <row r="4">
          <cell r="N4" t="str">
            <v>-</v>
          </cell>
          <cell r="O4" t="str">
            <v>-</v>
          </cell>
          <cell r="P4" t="str">
            <v>-</v>
          </cell>
          <cell r="Q4" t="str">
            <v>-</v>
          </cell>
        </row>
      </sheetData>
      <sheetData sheetId="33">
        <row r="2">
          <cell r="Q2">
            <v>1279800</v>
          </cell>
          <cell r="R2" t="str">
            <v>-</v>
          </cell>
          <cell r="S2" t="str">
            <v>-</v>
          </cell>
        </row>
        <row r="3">
          <cell r="P3" t="str">
            <v>-</v>
          </cell>
          <cell r="Q3" t="str">
            <v>-</v>
          </cell>
          <cell r="R3" t="str">
            <v>-</v>
          </cell>
          <cell r="S3" t="str">
            <v>-</v>
          </cell>
        </row>
        <row r="4">
          <cell r="P4" t="str">
            <v>-</v>
          </cell>
          <cell r="Q4" t="str">
            <v>-</v>
          </cell>
          <cell r="R4" t="str">
            <v>-</v>
          </cell>
          <cell r="S4" t="str">
            <v>-</v>
          </cell>
        </row>
      </sheetData>
      <sheetData sheetId="34">
        <row r="2">
          <cell r="Q2">
            <v>1019900</v>
          </cell>
          <cell r="R2" t="str">
            <v>-</v>
          </cell>
          <cell r="S2" t="str">
            <v>-</v>
          </cell>
        </row>
        <row r="3">
          <cell r="P3" t="str">
            <v>-</v>
          </cell>
          <cell r="Q3" t="str">
            <v>-</v>
          </cell>
          <cell r="R3" t="str">
            <v>-</v>
          </cell>
          <cell r="S3" t="str">
            <v>-</v>
          </cell>
        </row>
        <row r="4">
          <cell r="P4" t="str">
            <v>-</v>
          </cell>
          <cell r="Q4" t="str">
            <v>-</v>
          </cell>
          <cell r="R4" t="str">
            <v>-</v>
          </cell>
          <cell r="S4" t="str">
            <v>-</v>
          </cell>
        </row>
      </sheetData>
      <sheetData sheetId="35">
        <row r="2">
          <cell r="P2">
            <v>6</v>
          </cell>
          <cell r="Q2">
            <v>728000</v>
          </cell>
          <cell r="R2" t="str">
            <v>-</v>
          </cell>
          <cell r="S2" t="str">
            <v>-</v>
          </cell>
        </row>
        <row r="3">
          <cell r="P3">
            <v>1</v>
          </cell>
          <cell r="Q3">
            <v>3014700</v>
          </cell>
          <cell r="R3" t="str">
            <v>-</v>
          </cell>
          <cell r="S3" t="str">
            <v>-</v>
          </cell>
        </row>
        <row r="4">
          <cell r="P4" t="str">
            <v>-</v>
          </cell>
          <cell r="Q4" t="str">
            <v>-</v>
          </cell>
          <cell r="R4" t="str">
            <v>-</v>
          </cell>
          <cell r="S4" t="str">
            <v>-</v>
          </cell>
        </row>
      </sheetData>
      <sheetData sheetId="36">
        <row r="2">
          <cell r="N2" t="str">
            <v>-</v>
          </cell>
          <cell r="O2">
            <v>0</v>
          </cell>
          <cell r="P2" t="str">
            <v>-</v>
          </cell>
          <cell r="Q2" t="str">
            <v>-</v>
          </cell>
        </row>
        <row r="3">
          <cell r="N3" t="str">
            <v>-</v>
          </cell>
          <cell r="O3" t="str">
            <v>-</v>
          </cell>
          <cell r="P3" t="str">
            <v>-</v>
          </cell>
          <cell r="Q3" t="str">
            <v>-</v>
          </cell>
        </row>
        <row r="4">
          <cell r="N4" t="str">
            <v>-</v>
          </cell>
          <cell r="O4" t="str">
            <v>-</v>
          </cell>
          <cell r="P4" t="str">
            <v>-</v>
          </cell>
          <cell r="Q4" t="str">
            <v>-</v>
          </cell>
        </row>
      </sheetData>
      <sheetData sheetId="37">
        <row r="2">
          <cell r="Q2">
            <v>1233000</v>
          </cell>
          <cell r="R2">
            <v>1</v>
          </cell>
          <cell r="S2">
            <v>2000000</v>
          </cell>
        </row>
        <row r="3">
          <cell r="P3">
            <v>5</v>
          </cell>
          <cell r="Q3">
            <v>841500000</v>
          </cell>
          <cell r="R3">
            <v>3</v>
          </cell>
          <cell r="S3">
            <v>37254800</v>
          </cell>
        </row>
        <row r="4">
          <cell r="P4" t="str">
            <v>-</v>
          </cell>
          <cell r="Q4" t="str">
            <v>-</v>
          </cell>
          <cell r="R4" t="str">
            <v>-</v>
          </cell>
          <cell r="S4" t="str">
            <v>-</v>
          </cell>
        </row>
      </sheetData>
      <sheetData sheetId="38">
        <row r="2">
          <cell r="Q2">
            <v>1037000</v>
          </cell>
          <cell r="R2" t="str">
            <v>-</v>
          </cell>
          <cell r="S2" t="str">
            <v>-</v>
          </cell>
        </row>
        <row r="3">
          <cell r="P3" t="str">
            <v>-</v>
          </cell>
          <cell r="Q3" t="str">
            <v>-</v>
          </cell>
          <cell r="R3" t="str">
            <v>-</v>
          </cell>
          <cell r="S3" t="str">
            <v>-</v>
          </cell>
        </row>
        <row r="4">
          <cell r="P4" t="str">
            <v>-</v>
          </cell>
          <cell r="Q4" t="str">
            <v>-</v>
          </cell>
          <cell r="R4" t="str">
            <v>-</v>
          </cell>
          <cell r="S4" t="str">
            <v>-</v>
          </cell>
        </row>
      </sheetData>
      <sheetData sheetId="39"/>
      <sheetData sheetId="40"/>
      <sheetData sheetId="41"/>
      <sheetData sheetId="42"/>
      <sheetData sheetId="43"/>
      <sheetData sheetId="44"/>
      <sheetData sheetId="45"/>
      <sheetData sheetId="4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ภ.1"/>
      <sheetName val="ภ.2"/>
      <sheetName val="ภ.3"/>
      <sheetName val="ภ.4"/>
      <sheetName val="ภ.5"/>
      <sheetName val="ภ.6"/>
      <sheetName val="ภ.7"/>
      <sheetName val="ภ.8"/>
      <sheetName val="ภ.9"/>
      <sheetName val="ศชต."/>
      <sheetName val="จต."/>
      <sheetName val="รร.นรต."/>
      <sheetName val="บช.ศ."/>
      <sheetName val="บช.น."/>
      <sheetName val="บช.ก."/>
      <sheetName val="บช.ส."/>
      <sheetName val="สตม."/>
      <sheetName val="บช.ตชด."/>
      <sheetName val="สพฐ.ตร."/>
      <sheetName val="สทส."/>
      <sheetName val="รพ.ตร."/>
      <sheetName val="บ.ตร."/>
      <sheetName val="สกบ."/>
      <sheetName val="สกบ. (ตร.)"/>
      <sheetName val="ปส."/>
      <sheetName val="สท."/>
      <sheetName val="สกพ."/>
      <sheetName val="สลก.ตร."/>
      <sheetName val="งป."/>
      <sheetName val="สง.ก.ตร."/>
      <sheetName val="กง."/>
      <sheetName val="สยศ.ตร."/>
      <sheetName val="ตท."/>
      <sheetName val="สตส."/>
      <sheetName val="วน."/>
      <sheetName val="นรป."/>
      <sheetName val="กมค.(สบส.)"/>
      <sheetName val="สงป."/>
      <sheetName val="Sheet17"/>
      <sheetName val="งบลงทุน52(เรียงตามภ.)"/>
      <sheetName val="ตาราง"/>
      <sheetName val="Sheet2"/>
      <sheetName val="เปรียบเทียบ"/>
      <sheetName val="ยอดปัจจุบัน"/>
      <sheetName val="Sheet1"/>
      <sheetName val="สรุปภาพรวม"/>
      <sheetName val="ความคืบหน้า"/>
      <sheetName val="%ตามGF"/>
      <sheetName val="Sheet3"/>
      <sheetName val="ตามหน่วย(ข้อมูลประชุม)"/>
      <sheetName val="เปอร์เซ็นต์ตามหน่วย(ข้อมูลประชุ"/>
      <sheetName val="Sheet5"/>
      <sheetName val="บริหารตร."/>
      <sheetName val="Sheet7"/>
      <sheetName val="สรุปหน่วยที่ต้องเร่งรัด"/>
      <sheetName val="Sheet4"/>
      <sheetName val="ลงทุน"/>
      <sheetName val="Sheet8"/>
      <sheetName val="Sheet9"/>
      <sheetName val="Sheet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>
        <row r="44">
          <cell r="D44">
            <v>5626016358.96</v>
          </cell>
        </row>
      </sheetData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บช.น."/>
      <sheetName val="ภ.1"/>
      <sheetName val="ภ.2"/>
      <sheetName val="ภ.3"/>
      <sheetName val="ภ.4"/>
      <sheetName val="ภ.5"/>
      <sheetName val="ภ.6"/>
      <sheetName val="ภ.7"/>
      <sheetName val="ภ.8"/>
      <sheetName val="ภ.9"/>
      <sheetName val="ศชต."/>
      <sheetName val="บช.ก."/>
      <sheetName val="ปส."/>
      <sheetName val="บช.ส."/>
      <sheetName val="สตม."/>
      <sheetName val="บช.ตชด."/>
      <sheetName val="นรป."/>
      <sheetName val="สพฐ.ตร."/>
      <sheetName val="สทส."/>
      <sheetName val="บช.ศ."/>
      <sheetName val="รร.นรต."/>
      <sheetName val="รพ.ตร."/>
      <sheetName val="สกบ. (ตร.)"/>
      <sheetName val="สตส."/>
      <sheetName val="จต."/>
      <sheetName val="สง.ก.ตร."/>
      <sheetName val="กมค."/>
      <sheetName val="สงป."/>
      <sheetName val="สกพ."/>
      <sheetName val="สกบ."/>
      <sheetName val="สยศ.ตร."/>
      <sheetName val="วน."/>
      <sheetName val="บ.ตร."/>
      <sheetName val="สง.ก.ต.ช."/>
      <sheetName val="สท."/>
      <sheetName val="ตท."/>
      <sheetName val="สลก.ตร."/>
      <sheetName val="งป."/>
      <sheetName val="กง."/>
      <sheetName val="Sheet17"/>
      <sheetName val="งบลงทุน52(เรียงตามภ.)"/>
      <sheetName val="ตาราง"/>
      <sheetName val="เปรียบเทียบ"/>
      <sheetName val="ยอดปัจจุบัน"/>
      <sheetName val="สรุปภาพรวม"/>
      <sheetName val="%ตามGF"/>
      <sheetName val="Sheet3"/>
      <sheetName val="ตามหน่วย(ข้อมูลประชุม)"/>
      <sheetName val="เปอร์เซ็นต์ตามหน่วย(ข้อมูลประชุ"/>
      <sheetName val="Sheet5"/>
      <sheetName val="สรุปหน่วยที่ต้องเร่งรัด"/>
      <sheetName val="Sheet4"/>
      <sheetName val="ลงทุน"/>
      <sheetName val="Sheet9"/>
      <sheetName val="Sheet6"/>
      <sheetName val="Sheet1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>
        <row r="6">
          <cell r="B6">
            <v>208</v>
          </cell>
          <cell r="C6">
            <v>2858391400</v>
          </cell>
        </row>
      </sheetData>
      <sheetData sheetId="55" refreshError="1"/>
      <sheetData sheetId="56" refreshError="1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showGridLines="0" workbookViewId="0">
      <selection activeCell="E12" sqref="E12"/>
    </sheetView>
  </sheetViews>
  <sheetFormatPr defaultRowHeight="24" x14ac:dyDescent="0.55000000000000004"/>
  <cols>
    <col min="1" max="1" width="8.7109375" style="49" customWidth="1"/>
    <col min="2" max="2" width="17.28515625" style="49" customWidth="1"/>
    <col min="3" max="3" width="33.85546875" style="505" customWidth="1"/>
    <col min="4" max="4" width="9.140625" style="49"/>
    <col min="5" max="5" width="22.7109375" style="49" customWidth="1"/>
    <col min="6" max="6" width="10.85546875" style="49" customWidth="1"/>
    <col min="7" max="7" width="17.28515625" style="49" customWidth="1"/>
    <col min="8" max="8" width="33.85546875" style="49" customWidth="1"/>
    <col min="9" max="16384" width="9.140625" style="49"/>
  </cols>
  <sheetData>
    <row r="1" spans="1:9" ht="76.5" customHeight="1" x14ac:dyDescent="0.55000000000000004">
      <c r="A1" s="705" t="s">
        <v>290</v>
      </c>
      <c r="B1" s="705"/>
      <c r="C1" s="705"/>
      <c r="D1" s="705"/>
      <c r="E1" s="705"/>
      <c r="F1" s="705"/>
      <c r="G1" s="705"/>
      <c r="H1" s="705"/>
    </row>
    <row r="2" spans="1:9" ht="33" x14ac:dyDescent="0.75">
      <c r="A2" s="642"/>
      <c r="B2" s="643" t="s">
        <v>128</v>
      </c>
      <c r="C2" s="644">
        <v>18</v>
      </c>
      <c r="D2" s="645" t="s">
        <v>107</v>
      </c>
      <c r="E2" s="644">
        <f>+C5+C6+C7+C8+C9+C10+C11+C12+C13+H5+H6+H7+H8+H10+H9+H11+H12+H13</f>
        <v>105</v>
      </c>
      <c r="F2" s="644" t="s">
        <v>29</v>
      </c>
      <c r="G2" s="644"/>
    </row>
    <row r="4" spans="1:9" ht="30.75" x14ac:dyDescent="0.7">
      <c r="A4" s="646" t="s">
        <v>19</v>
      </c>
      <c r="B4" s="646" t="s">
        <v>107</v>
      </c>
      <c r="C4" s="647" t="s">
        <v>29</v>
      </c>
      <c r="D4" s="647"/>
      <c r="E4" s="647"/>
      <c r="F4" s="646" t="s">
        <v>19</v>
      </c>
      <c r="G4" s="646" t="s">
        <v>107</v>
      </c>
      <c r="H4" s="647" t="s">
        <v>29</v>
      </c>
      <c r="I4" s="648"/>
    </row>
    <row r="5" spans="1:9" ht="30.75" x14ac:dyDescent="0.7">
      <c r="A5" s="646">
        <v>1</v>
      </c>
      <c r="B5" s="646" t="s">
        <v>14</v>
      </c>
      <c r="C5" s="647">
        <v>10</v>
      </c>
      <c r="D5" s="648"/>
      <c r="E5" s="648"/>
      <c r="F5" s="646">
        <v>10</v>
      </c>
      <c r="G5" s="646" t="s">
        <v>17</v>
      </c>
      <c r="H5" s="647">
        <v>7</v>
      </c>
      <c r="I5" s="648"/>
    </row>
    <row r="6" spans="1:9" ht="30.75" x14ac:dyDescent="0.7">
      <c r="A6" s="646">
        <v>2</v>
      </c>
      <c r="B6" s="646" t="s">
        <v>13</v>
      </c>
      <c r="C6" s="647">
        <v>5</v>
      </c>
      <c r="D6" s="648"/>
      <c r="E6" s="648"/>
      <c r="F6" s="646">
        <v>11</v>
      </c>
      <c r="G6" s="646" t="s">
        <v>5</v>
      </c>
      <c r="H6" s="647">
        <v>9</v>
      </c>
      <c r="I6" s="648"/>
    </row>
    <row r="7" spans="1:9" ht="30.75" x14ac:dyDescent="0.7">
      <c r="A7" s="646">
        <v>3</v>
      </c>
      <c r="B7" s="646" t="s">
        <v>9</v>
      </c>
      <c r="C7" s="647">
        <v>6</v>
      </c>
      <c r="D7" s="648"/>
      <c r="E7" s="648"/>
      <c r="F7" s="646">
        <v>12</v>
      </c>
      <c r="G7" s="646" t="s">
        <v>2</v>
      </c>
      <c r="H7" s="647">
        <v>2</v>
      </c>
      <c r="I7" s="648"/>
    </row>
    <row r="8" spans="1:9" ht="30.75" x14ac:dyDescent="0.7">
      <c r="A8" s="646">
        <v>4</v>
      </c>
      <c r="B8" s="646" t="s">
        <v>27</v>
      </c>
      <c r="C8" s="647">
        <v>1</v>
      </c>
      <c r="D8" s="648"/>
      <c r="E8" s="648"/>
      <c r="F8" s="646">
        <v>13</v>
      </c>
      <c r="G8" s="646" t="s">
        <v>34</v>
      </c>
      <c r="H8" s="647">
        <v>12</v>
      </c>
      <c r="I8" s="648"/>
    </row>
    <row r="9" spans="1:9" ht="30.75" x14ac:dyDescent="0.7">
      <c r="A9" s="646">
        <v>5</v>
      </c>
      <c r="B9" s="646" t="s">
        <v>24</v>
      </c>
      <c r="C9" s="647">
        <v>12</v>
      </c>
      <c r="D9" s="648"/>
      <c r="E9" s="648"/>
      <c r="F9" s="646">
        <v>14</v>
      </c>
      <c r="G9" s="646" t="s">
        <v>35</v>
      </c>
      <c r="H9" s="647">
        <v>3</v>
      </c>
      <c r="I9" s="648"/>
    </row>
    <row r="10" spans="1:9" ht="30.75" x14ac:dyDescent="0.7">
      <c r="A10" s="646">
        <v>6</v>
      </c>
      <c r="B10" s="646" t="s">
        <v>7</v>
      </c>
      <c r="C10" s="647">
        <v>9</v>
      </c>
      <c r="D10" s="648"/>
      <c r="E10" s="648"/>
      <c r="F10" s="646">
        <v>15</v>
      </c>
      <c r="G10" s="646" t="s">
        <v>38</v>
      </c>
      <c r="H10" s="647">
        <v>1</v>
      </c>
      <c r="I10" s="648"/>
    </row>
    <row r="11" spans="1:9" ht="30.75" x14ac:dyDescent="0.7">
      <c r="A11" s="646">
        <v>7</v>
      </c>
      <c r="B11" s="646" t="s">
        <v>16</v>
      </c>
      <c r="C11" s="647">
        <v>3</v>
      </c>
      <c r="D11" s="648"/>
      <c r="E11" s="648"/>
      <c r="F11" s="646">
        <v>16</v>
      </c>
      <c r="G11" s="646" t="s">
        <v>45</v>
      </c>
      <c r="H11" s="647">
        <v>9</v>
      </c>
      <c r="I11" s="648"/>
    </row>
    <row r="12" spans="1:9" ht="30.75" x14ac:dyDescent="0.7">
      <c r="A12" s="646">
        <v>8</v>
      </c>
      <c r="B12" s="646" t="s">
        <v>30</v>
      </c>
      <c r="C12" s="647">
        <v>1</v>
      </c>
      <c r="D12" s="648"/>
      <c r="E12" s="648"/>
      <c r="F12" s="646">
        <v>17</v>
      </c>
      <c r="G12" s="646" t="s">
        <v>42</v>
      </c>
      <c r="H12" s="647">
        <v>9</v>
      </c>
      <c r="I12" s="648"/>
    </row>
    <row r="13" spans="1:9" ht="30.75" x14ac:dyDescent="0.7">
      <c r="A13" s="646">
        <v>9</v>
      </c>
      <c r="B13" s="646" t="s">
        <v>11</v>
      </c>
      <c r="C13" s="647">
        <v>1</v>
      </c>
      <c r="D13" s="648"/>
      <c r="E13" s="648"/>
      <c r="F13" s="646">
        <v>18</v>
      </c>
      <c r="G13" s="646" t="s">
        <v>22</v>
      </c>
      <c r="H13" s="647">
        <v>5</v>
      </c>
      <c r="I13" s="648"/>
    </row>
    <row r="14" spans="1:9" ht="30.75" x14ac:dyDescent="0.7">
      <c r="A14" s="646"/>
      <c r="B14" s="646"/>
      <c r="C14" s="647"/>
      <c r="D14" s="648"/>
      <c r="E14" s="648"/>
      <c r="F14" s="646"/>
      <c r="G14" s="646"/>
      <c r="H14" s="647"/>
      <c r="I14" s="648"/>
    </row>
    <row r="15" spans="1:9" x14ac:dyDescent="0.55000000000000004">
      <c r="A15" s="649"/>
      <c r="B15" s="649"/>
      <c r="C15" s="429"/>
    </row>
    <row r="16" spans="1:9" x14ac:dyDescent="0.55000000000000004">
      <c r="A16" s="649"/>
      <c r="B16" s="649"/>
      <c r="C16" s="429"/>
    </row>
    <row r="17" spans="1:3" x14ac:dyDescent="0.55000000000000004">
      <c r="A17" s="649"/>
      <c r="B17" s="649"/>
      <c r="C17" s="429"/>
    </row>
    <row r="18" spans="1:3" x14ac:dyDescent="0.55000000000000004">
      <c r="A18" s="649"/>
      <c r="B18" s="649"/>
      <c r="C18" s="429"/>
    </row>
    <row r="19" spans="1:3" x14ac:dyDescent="0.55000000000000004">
      <c r="A19" s="649"/>
      <c r="B19" s="649"/>
      <c r="C19" s="429"/>
    </row>
    <row r="20" spans="1:3" x14ac:dyDescent="0.55000000000000004">
      <c r="A20" s="649"/>
      <c r="B20" s="649"/>
      <c r="C20" s="429"/>
    </row>
    <row r="21" spans="1:3" x14ac:dyDescent="0.55000000000000004">
      <c r="A21" s="649"/>
      <c r="B21" s="649"/>
      <c r="C21" s="429"/>
    </row>
    <row r="22" spans="1:3" x14ac:dyDescent="0.55000000000000004">
      <c r="A22" s="649"/>
      <c r="B22" s="649"/>
      <c r="C22" s="429"/>
    </row>
    <row r="23" spans="1:3" ht="27.75" x14ac:dyDescent="0.65">
      <c r="B23" s="650"/>
      <c r="C23" s="651"/>
    </row>
  </sheetData>
  <mergeCells count="1">
    <mergeCell ref="A1:H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Y35"/>
  <sheetViews>
    <sheetView tabSelected="1" zoomScaleNormal="100" zoomScaleSheetLayoutView="90" workbookViewId="0">
      <selection activeCell="A3" sqref="A3:S3"/>
    </sheetView>
  </sheetViews>
  <sheetFormatPr defaultRowHeight="21.75" customHeight="1" x14ac:dyDescent="0.5"/>
  <cols>
    <col min="1" max="1" width="5.85546875" style="3" customWidth="1"/>
    <col min="2" max="3" width="6.7109375" style="3" customWidth="1"/>
    <col min="4" max="4" width="8.42578125" style="3" customWidth="1"/>
    <col min="5" max="5" width="44.85546875" style="1" customWidth="1"/>
    <col min="6" max="6" width="14.5703125" style="264" customWidth="1"/>
    <col min="7" max="7" width="14.7109375" style="106" customWidth="1"/>
    <col min="8" max="8" width="14.7109375" style="106" hidden="1" customWidth="1"/>
    <col min="9" max="9" width="31.42578125" style="106" hidden="1" customWidth="1"/>
    <col min="10" max="10" width="13.140625" style="106" hidden="1" customWidth="1"/>
    <col min="11" max="11" width="12.28515625" style="156" hidden="1" customWidth="1"/>
    <col min="12" max="12" width="14.28515625" style="156" hidden="1" customWidth="1"/>
    <col min="13" max="17" width="33.140625" style="106" hidden="1" customWidth="1"/>
    <col min="18" max="19" width="33.140625" style="106" customWidth="1"/>
    <col min="20" max="20" width="19.5703125" style="434" bestFit="1" customWidth="1"/>
    <col min="21" max="21" width="9.140625" style="434"/>
    <col min="22" max="22" width="13.5703125" style="434" bestFit="1" customWidth="1"/>
    <col min="23" max="23" width="9.140625" style="434"/>
    <col min="24" max="24" width="14.5703125" style="2" bestFit="1" customWidth="1"/>
    <col min="25" max="32" width="9.140625" style="2"/>
    <col min="33" max="16384" width="9.140625" style="1"/>
  </cols>
  <sheetData>
    <row r="1" spans="1:43" x14ac:dyDescent="0.5">
      <c r="A1" s="725" t="s">
        <v>208</v>
      </c>
      <c r="B1" s="725"/>
      <c r="C1" s="725"/>
      <c r="D1" s="725"/>
      <c r="E1" s="725"/>
      <c r="F1" s="725"/>
      <c r="G1" s="725"/>
      <c r="H1" s="725"/>
      <c r="I1" s="725"/>
      <c r="J1" s="725"/>
      <c r="K1" s="725"/>
      <c r="L1" s="725"/>
      <c r="M1" s="725"/>
      <c r="N1" s="725"/>
      <c r="O1" s="725"/>
      <c r="P1" s="725"/>
      <c r="Q1" s="725"/>
      <c r="R1" s="725"/>
      <c r="S1" s="725"/>
      <c r="V1" s="434" t="s">
        <v>261</v>
      </c>
      <c r="X1" s="2" t="s">
        <v>202</v>
      </c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</row>
    <row r="2" spans="1:43" x14ac:dyDescent="0.5">
      <c r="A2" s="725" t="s">
        <v>8</v>
      </c>
      <c r="B2" s="725"/>
      <c r="C2" s="725"/>
      <c r="D2" s="725"/>
      <c r="E2" s="725"/>
      <c r="F2" s="725"/>
      <c r="G2" s="725"/>
      <c r="H2" s="725"/>
      <c r="I2" s="725"/>
      <c r="J2" s="725"/>
      <c r="K2" s="725"/>
      <c r="L2" s="725"/>
      <c r="M2" s="725"/>
      <c r="N2" s="725"/>
      <c r="O2" s="725"/>
      <c r="P2" s="725"/>
      <c r="Q2" s="725"/>
      <c r="R2" s="725"/>
      <c r="S2" s="725"/>
      <c r="T2" s="435" t="s">
        <v>259</v>
      </c>
      <c r="U2" s="434">
        <v>7</v>
      </c>
      <c r="V2" s="436" t="e">
        <f>+#REF!+#REF!+#REF!+#REF!+#REF!+#REF!+#REF!</f>
        <v>#REF!</v>
      </c>
      <c r="W2" s="465">
        <v>1</v>
      </c>
      <c r="X2" s="146" t="e">
        <f>+#REF!</f>
        <v>#REF!</v>
      </c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</row>
    <row r="3" spans="1:43" x14ac:dyDescent="0.5">
      <c r="A3" s="725" t="s">
        <v>377</v>
      </c>
      <c r="B3" s="725"/>
      <c r="C3" s="725"/>
      <c r="D3" s="725"/>
      <c r="E3" s="725"/>
      <c r="F3" s="725"/>
      <c r="G3" s="725"/>
      <c r="H3" s="725"/>
      <c r="I3" s="725"/>
      <c r="J3" s="725"/>
      <c r="K3" s="725"/>
      <c r="L3" s="725"/>
      <c r="M3" s="725"/>
      <c r="N3" s="725"/>
      <c r="O3" s="725"/>
      <c r="P3" s="725"/>
      <c r="Q3" s="725"/>
      <c r="R3" s="725"/>
      <c r="S3" s="725"/>
      <c r="T3" s="437" t="s">
        <v>260</v>
      </c>
      <c r="U3" s="438">
        <v>3</v>
      </c>
      <c r="V3" s="439" t="e">
        <f>+#REF!+#REF!+#REF!</f>
        <v>#REF!</v>
      </c>
      <c r="W3" s="440">
        <v>14</v>
      </c>
      <c r="X3" s="430" t="e">
        <f>+#REF!+#REF!+#REF!+#REF!+#REF!+#REF!+#REF!+#REF!+#REF!+#REF!+#REF!+#REF!+#REF!+#REF!</f>
        <v>#REF!</v>
      </c>
      <c r="Y3" s="1"/>
      <c r="Z3" s="1"/>
      <c r="AA3" s="1"/>
      <c r="AB3" s="1"/>
      <c r="AC3" s="1"/>
      <c r="AD3" s="1"/>
      <c r="AE3" s="1"/>
      <c r="AF3" s="1"/>
    </row>
    <row r="4" spans="1:43" x14ac:dyDescent="0.5">
      <c r="A4" s="1"/>
      <c r="B4" s="1"/>
      <c r="C4" s="1"/>
      <c r="D4" s="1"/>
      <c r="F4" s="745"/>
      <c r="G4" s="745"/>
      <c r="H4" s="5"/>
      <c r="I4" s="5"/>
      <c r="J4" s="5"/>
      <c r="M4" s="5"/>
      <c r="N4" s="504"/>
      <c r="O4" s="689"/>
      <c r="P4" s="692"/>
      <c r="Q4" s="695"/>
      <c r="R4" s="704"/>
      <c r="S4" s="702"/>
      <c r="T4" s="434" t="s">
        <v>265</v>
      </c>
      <c r="U4" s="442" t="s">
        <v>207</v>
      </c>
      <c r="V4" s="442" t="s">
        <v>207</v>
      </c>
      <c r="W4" s="434" t="s">
        <v>207</v>
      </c>
      <c r="X4" s="2" t="s">
        <v>207</v>
      </c>
    </row>
    <row r="5" spans="1:43" ht="21.75" customHeight="1" x14ac:dyDescent="0.5">
      <c r="A5" s="723" t="s">
        <v>19</v>
      </c>
      <c r="B5" s="723" t="s">
        <v>20</v>
      </c>
      <c r="C5" s="723" t="s">
        <v>129</v>
      </c>
      <c r="D5" s="723" t="s">
        <v>21</v>
      </c>
      <c r="E5" s="723" t="s">
        <v>29</v>
      </c>
      <c r="F5" s="736" t="s">
        <v>26</v>
      </c>
      <c r="G5" s="737"/>
      <c r="H5" s="738"/>
      <c r="I5" s="726" t="s">
        <v>264</v>
      </c>
      <c r="J5" s="726" t="s">
        <v>122</v>
      </c>
      <c r="K5" s="726" t="s">
        <v>121</v>
      </c>
      <c r="L5" s="729" t="s">
        <v>123</v>
      </c>
      <c r="M5" s="741" t="s">
        <v>267</v>
      </c>
      <c r="N5" s="741" t="s">
        <v>291</v>
      </c>
      <c r="O5" s="741" t="s">
        <v>310</v>
      </c>
      <c r="P5" s="741" t="s">
        <v>327</v>
      </c>
      <c r="Q5" s="741" t="s">
        <v>341</v>
      </c>
      <c r="R5" s="741" t="s">
        <v>362</v>
      </c>
      <c r="S5" s="741" t="s">
        <v>376</v>
      </c>
      <c r="U5" s="744" t="s">
        <v>142</v>
      </c>
      <c r="V5" s="744" t="s">
        <v>150</v>
      </c>
    </row>
    <row r="6" spans="1:43" ht="21" customHeight="1" x14ac:dyDescent="0.5">
      <c r="A6" s="724"/>
      <c r="B6" s="724"/>
      <c r="C6" s="724"/>
      <c r="D6" s="724"/>
      <c r="E6" s="724"/>
      <c r="F6" s="731" t="s">
        <v>46</v>
      </c>
      <c r="G6" s="727" t="s">
        <v>103</v>
      </c>
      <c r="H6" s="726" t="s">
        <v>150</v>
      </c>
      <c r="I6" s="727"/>
      <c r="J6" s="727"/>
      <c r="K6" s="727"/>
      <c r="L6" s="730"/>
      <c r="M6" s="742"/>
      <c r="N6" s="742"/>
      <c r="O6" s="742"/>
      <c r="P6" s="742"/>
      <c r="Q6" s="742"/>
      <c r="R6" s="742"/>
      <c r="S6" s="742"/>
      <c r="U6" s="744"/>
      <c r="V6" s="744"/>
    </row>
    <row r="7" spans="1:43" ht="21" customHeight="1" x14ac:dyDescent="0.5">
      <c r="A7" s="724"/>
      <c r="B7" s="724"/>
      <c r="C7" s="724"/>
      <c r="D7" s="724"/>
      <c r="E7" s="724"/>
      <c r="F7" s="731"/>
      <c r="G7" s="727"/>
      <c r="H7" s="727"/>
      <c r="I7" s="727"/>
      <c r="J7" s="727"/>
      <c r="K7" s="727"/>
      <c r="L7" s="730"/>
      <c r="M7" s="742"/>
      <c r="N7" s="742"/>
      <c r="O7" s="742"/>
      <c r="P7" s="742"/>
      <c r="Q7" s="742"/>
      <c r="R7" s="742"/>
      <c r="S7" s="742"/>
      <c r="U7" s="744"/>
      <c r="V7" s="744"/>
    </row>
    <row r="8" spans="1:43" ht="18" customHeight="1" x14ac:dyDescent="0.5">
      <c r="A8" s="724"/>
      <c r="B8" s="724"/>
      <c r="C8" s="733"/>
      <c r="D8" s="724"/>
      <c r="E8" s="724"/>
      <c r="F8" s="732"/>
      <c r="G8" s="728"/>
      <c r="H8" s="728"/>
      <c r="I8" s="728"/>
      <c r="J8" s="728"/>
      <c r="K8" s="728"/>
      <c r="L8" s="730"/>
      <c r="M8" s="743"/>
      <c r="N8" s="743"/>
      <c r="O8" s="743"/>
      <c r="P8" s="743"/>
      <c r="Q8" s="743"/>
      <c r="R8" s="743"/>
      <c r="S8" s="743"/>
      <c r="U8" s="744"/>
      <c r="V8" s="744"/>
    </row>
    <row r="9" spans="1:43" x14ac:dyDescent="0.5">
      <c r="A9" s="12"/>
      <c r="B9" s="12"/>
      <c r="C9" s="12"/>
      <c r="D9" s="12"/>
      <c r="E9" s="32" t="s">
        <v>27</v>
      </c>
      <c r="F9" s="256"/>
      <c r="G9" s="105"/>
      <c r="H9" s="105"/>
      <c r="I9" s="105"/>
      <c r="J9" s="105"/>
      <c r="K9" s="189"/>
      <c r="L9" s="189"/>
      <c r="M9" s="105"/>
      <c r="N9" s="105"/>
      <c r="O9" s="105"/>
      <c r="P9" s="105"/>
      <c r="Q9" s="105"/>
      <c r="R9" s="105"/>
      <c r="S9" s="105"/>
    </row>
    <row r="10" spans="1:43" s="9" customFormat="1" x14ac:dyDescent="0.2">
      <c r="A10" s="6"/>
      <c r="B10" s="6"/>
      <c r="C10" s="6"/>
      <c r="D10" s="6"/>
      <c r="E10" s="17" t="s">
        <v>37</v>
      </c>
      <c r="F10" s="11"/>
      <c r="G10" s="11"/>
      <c r="H10" s="11"/>
      <c r="I10" s="11"/>
      <c r="J10" s="11"/>
      <c r="K10" s="10"/>
      <c r="L10" s="10"/>
      <c r="M10" s="11"/>
      <c r="N10" s="11"/>
      <c r="O10" s="11"/>
      <c r="P10" s="11"/>
      <c r="Q10" s="11"/>
      <c r="R10" s="11"/>
      <c r="S10" s="11"/>
      <c r="T10" s="437"/>
      <c r="U10" s="437"/>
      <c r="V10" s="437"/>
      <c r="W10" s="437"/>
    </row>
    <row r="11" spans="1:43" s="19" customFormat="1" ht="239.25" x14ac:dyDescent="0.2">
      <c r="A11" s="483">
        <v>1</v>
      </c>
      <c r="B11" s="483"/>
      <c r="C11" s="548" t="s">
        <v>218</v>
      </c>
      <c r="D11" s="483" t="s">
        <v>27</v>
      </c>
      <c r="E11" s="526" t="s">
        <v>225</v>
      </c>
      <c r="F11" s="485">
        <v>5100000</v>
      </c>
      <c r="G11" s="485"/>
      <c r="H11" s="485"/>
      <c r="I11" s="549" t="s">
        <v>270</v>
      </c>
      <c r="J11" s="582"/>
      <c r="K11" s="544"/>
      <c r="L11" s="544"/>
      <c r="M11" s="549" t="s">
        <v>269</v>
      </c>
      <c r="N11" s="549" t="s">
        <v>309</v>
      </c>
      <c r="O11" s="614" t="s">
        <v>326</v>
      </c>
      <c r="P11" s="614" t="s">
        <v>336</v>
      </c>
      <c r="Q11" s="614" t="s">
        <v>351</v>
      </c>
      <c r="R11" s="614" t="s">
        <v>351</v>
      </c>
      <c r="S11" s="614"/>
      <c r="T11" s="453"/>
      <c r="U11" s="453"/>
      <c r="V11" s="453"/>
      <c r="W11" s="453"/>
    </row>
    <row r="12" spans="1:43" s="9" customFormat="1" ht="21" customHeight="1" x14ac:dyDescent="0.2">
      <c r="A12" s="6"/>
      <c r="B12" s="13"/>
      <c r="C12" s="13"/>
      <c r="D12" s="13"/>
      <c r="E12" s="332"/>
      <c r="F12" s="257"/>
      <c r="G12" s="29"/>
      <c r="H12" s="29"/>
      <c r="I12" s="11"/>
      <c r="J12" s="280"/>
      <c r="K12" s="10"/>
      <c r="L12" s="10"/>
      <c r="M12" s="11"/>
      <c r="N12" s="11"/>
      <c r="O12" s="11"/>
      <c r="P12" s="11"/>
      <c r="Q12" s="11"/>
      <c r="R12" s="11"/>
      <c r="S12" s="11"/>
      <c r="T12" s="437"/>
      <c r="U12" s="437"/>
      <c r="V12" s="437"/>
      <c r="W12" s="437"/>
    </row>
    <row r="13" spans="1:43" s="14" customFormat="1" ht="22.5" thickBot="1" x14ac:dyDescent="0.55000000000000004">
      <c r="A13" s="241">
        <f>+A11</f>
        <v>1</v>
      </c>
      <c r="B13" s="241"/>
      <c r="C13" s="241"/>
      <c r="D13" s="241"/>
      <c r="E13" s="242" t="s">
        <v>47</v>
      </c>
      <c r="F13" s="258">
        <f>SUM(F11:F12)</f>
        <v>5100000</v>
      </c>
      <c r="G13" s="243">
        <f>SUM(G12:G12)</f>
        <v>0</v>
      </c>
      <c r="H13" s="243">
        <f>SUM(H12:H12)</f>
        <v>0</v>
      </c>
      <c r="I13" s="258"/>
      <c r="J13" s="281">
        <f>SUM(J12:J12)</f>
        <v>0</v>
      </c>
      <c r="K13" s="258">
        <f>SUM(K12:K12)</f>
        <v>0</v>
      </c>
      <c r="L13" s="258">
        <f>SUM(L12:L12)</f>
        <v>0</v>
      </c>
      <c r="M13" s="258"/>
      <c r="N13" s="258"/>
      <c r="O13" s="258"/>
      <c r="P13" s="258"/>
      <c r="Q13" s="258"/>
      <c r="R13" s="258"/>
      <c r="S13" s="258"/>
      <c r="T13" s="450">
        <f>+F13+G13</f>
        <v>5100000</v>
      </c>
      <c r="U13" s="451"/>
      <c r="V13" s="451"/>
      <c r="W13" s="452"/>
    </row>
    <row r="14" spans="1:43" s="19" customFormat="1" ht="22.5" hidden="1" thickBot="1" x14ac:dyDescent="0.25">
      <c r="A14" s="17"/>
      <c r="B14" s="17"/>
      <c r="C14" s="17"/>
      <c r="D14" s="17"/>
      <c r="E14" s="30" t="s">
        <v>10</v>
      </c>
      <c r="F14" s="34"/>
      <c r="G14" s="33"/>
      <c r="H14" s="33"/>
      <c r="I14" s="34"/>
      <c r="J14" s="278"/>
      <c r="K14" s="18"/>
      <c r="L14" s="18"/>
      <c r="M14" s="34"/>
      <c r="N14" s="34"/>
      <c r="O14" s="34"/>
      <c r="P14" s="34"/>
      <c r="Q14" s="34"/>
      <c r="R14" s="34"/>
      <c r="S14" s="34"/>
      <c r="T14" s="453"/>
      <c r="U14" s="453"/>
      <c r="V14" s="453"/>
      <c r="W14" s="453"/>
    </row>
    <row r="15" spans="1:43" s="19" customFormat="1" ht="114" hidden="1" customHeight="1" x14ac:dyDescent="0.2">
      <c r="A15" s="483"/>
      <c r="B15" s="482"/>
      <c r="C15" s="548"/>
      <c r="D15" s="483"/>
      <c r="E15" s="585"/>
      <c r="F15" s="584"/>
      <c r="G15" s="488"/>
      <c r="H15" s="488"/>
      <c r="I15" s="549"/>
      <c r="J15" s="582"/>
      <c r="K15" s="544"/>
      <c r="L15" s="544"/>
      <c r="M15" s="549"/>
      <c r="N15" s="549"/>
      <c r="O15" s="549"/>
      <c r="P15" s="549"/>
      <c r="Q15" s="549"/>
      <c r="R15" s="549"/>
      <c r="S15" s="549"/>
      <c r="T15" s="453"/>
      <c r="U15" s="453"/>
      <c r="V15" s="453"/>
      <c r="W15" s="453"/>
    </row>
    <row r="16" spans="1:43" s="19" customFormat="1" ht="230.25" hidden="1" customHeight="1" x14ac:dyDescent="0.2">
      <c r="A16" s="483"/>
      <c r="B16" s="483"/>
      <c r="C16" s="548"/>
      <c r="D16" s="483"/>
      <c r="E16" s="583"/>
      <c r="F16" s="584"/>
      <c r="G16" s="489"/>
      <c r="H16" s="489"/>
      <c r="I16" s="568"/>
      <c r="J16" s="582"/>
      <c r="K16" s="544"/>
      <c r="L16" s="544"/>
      <c r="M16" s="568"/>
      <c r="N16" s="568"/>
      <c r="O16" s="687"/>
      <c r="P16" s="687"/>
      <c r="Q16" s="687"/>
      <c r="R16" s="687"/>
      <c r="S16" s="687"/>
      <c r="T16" s="453"/>
      <c r="U16" s="453"/>
      <c r="V16" s="453"/>
      <c r="W16" s="453"/>
    </row>
    <row r="17" spans="1:51" s="19" customFormat="1" ht="22.5" hidden="1" thickBot="1" x14ac:dyDescent="0.25">
      <c r="A17" s="483"/>
      <c r="B17" s="483"/>
      <c r="C17" s="548"/>
      <c r="D17" s="483"/>
      <c r="E17" s="585"/>
      <c r="F17" s="584"/>
      <c r="G17" s="489"/>
      <c r="H17" s="489"/>
      <c r="I17" s="568"/>
      <c r="J17" s="582"/>
      <c r="K17" s="544"/>
      <c r="L17" s="544"/>
      <c r="M17" s="568"/>
      <c r="N17" s="568"/>
      <c r="O17" s="568"/>
      <c r="P17" s="568"/>
      <c r="Q17" s="568"/>
      <c r="R17" s="568"/>
      <c r="S17" s="568"/>
      <c r="T17" s="453"/>
      <c r="U17" s="453"/>
      <c r="V17" s="453"/>
      <c r="W17" s="453"/>
    </row>
    <row r="18" spans="1:51" s="19" customFormat="1" ht="22.5" hidden="1" thickBot="1" x14ac:dyDescent="0.25">
      <c r="A18" s="483"/>
      <c r="B18" s="483"/>
      <c r="C18" s="548"/>
      <c r="D18" s="483"/>
      <c r="E18" s="585"/>
      <c r="F18" s="584"/>
      <c r="G18" s="489"/>
      <c r="H18" s="489"/>
      <c r="I18" s="568"/>
      <c r="J18" s="582"/>
      <c r="K18" s="544"/>
      <c r="L18" s="544"/>
      <c r="M18" s="568"/>
      <c r="N18" s="568"/>
      <c r="O18" s="568"/>
      <c r="P18" s="568"/>
      <c r="Q18" s="568"/>
      <c r="R18" s="568"/>
      <c r="S18" s="568"/>
      <c r="T18" s="453"/>
      <c r="U18" s="453"/>
      <c r="V18" s="453"/>
      <c r="W18" s="453"/>
    </row>
    <row r="19" spans="1:51" s="19" customFormat="1" ht="22.5" hidden="1" thickBot="1" x14ac:dyDescent="0.25">
      <c r="A19" s="483"/>
      <c r="B19" s="483"/>
      <c r="C19" s="548"/>
      <c r="D19" s="483"/>
      <c r="E19" s="585"/>
      <c r="F19" s="584"/>
      <c r="G19" s="489"/>
      <c r="H19" s="489"/>
      <c r="I19" s="568"/>
      <c r="J19" s="582"/>
      <c r="K19" s="544"/>
      <c r="L19" s="544"/>
      <c r="M19" s="568"/>
      <c r="N19" s="568"/>
      <c r="O19" s="568"/>
      <c r="P19" s="568"/>
      <c r="Q19" s="568"/>
      <c r="R19" s="568"/>
      <c r="S19" s="568"/>
      <c r="T19" s="453"/>
      <c r="U19" s="453"/>
      <c r="V19" s="453"/>
      <c r="W19" s="453"/>
    </row>
    <row r="20" spans="1:51" s="19" customFormat="1" ht="22.5" hidden="1" thickBot="1" x14ac:dyDescent="0.25">
      <c r="A20" s="483"/>
      <c r="B20" s="483"/>
      <c r="C20" s="548"/>
      <c r="D20" s="483"/>
      <c r="E20" s="585"/>
      <c r="F20" s="584"/>
      <c r="G20" s="489"/>
      <c r="H20" s="489"/>
      <c r="I20" s="568"/>
      <c r="J20" s="582"/>
      <c r="K20" s="544"/>
      <c r="L20" s="544"/>
      <c r="M20" s="568"/>
      <c r="N20" s="568"/>
      <c r="O20" s="568"/>
      <c r="P20" s="568"/>
      <c r="Q20" s="568"/>
      <c r="R20" s="568"/>
      <c r="S20" s="568"/>
      <c r="T20" s="453"/>
      <c r="U20" s="453"/>
      <c r="V20" s="453"/>
      <c r="W20" s="453"/>
    </row>
    <row r="21" spans="1:51" s="19" customFormat="1" ht="22.5" hidden="1" thickBot="1" x14ac:dyDescent="0.25">
      <c r="A21" s="483"/>
      <c r="B21" s="483"/>
      <c r="C21" s="548"/>
      <c r="D21" s="483"/>
      <c r="E21" s="585"/>
      <c r="F21" s="584"/>
      <c r="G21" s="489"/>
      <c r="H21" s="489"/>
      <c r="I21" s="568"/>
      <c r="J21" s="582"/>
      <c r="K21" s="544"/>
      <c r="L21" s="544"/>
      <c r="M21" s="568"/>
      <c r="N21" s="568"/>
      <c r="O21" s="568"/>
      <c r="P21" s="568"/>
      <c r="Q21" s="568"/>
      <c r="R21" s="568"/>
      <c r="S21" s="568"/>
      <c r="T21" s="453"/>
      <c r="U21" s="453"/>
      <c r="V21" s="453"/>
      <c r="W21" s="453"/>
    </row>
    <row r="22" spans="1:51" s="19" customFormat="1" ht="22.5" hidden="1" thickBot="1" x14ac:dyDescent="0.25">
      <c r="A22" s="483"/>
      <c r="B22" s="483"/>
      <c r="C22" s="548"/>
      <c r="D22" s="483"/>
      <c r="E22" s="585"/>
      <c r="F22" s="584"/>
      <c r="G22" s="489"/>
      <c r="H22" s="489"/>
      <c r="I22" s="568"/>
      <c r="J22" s="582"/>
      <c r="K22" s="544"/>
      <c r="L22" s="544"/>
      <c r="M22" s="568"/>
      <c r="N22" s="568"/>
      <c r="O22" s="568"/>
      <c r="P22" s="568"/>
      <c r="Q22" s="568"/>
      <c r="R22" s="568"/>
      <c r="S22" s="568"/>
      <c r="T22" s="453"/>
      <c r="U22" s="453"/>
      <c r="V22" s="453"/>
      <c r="W22" s="453"/>
    </row>
    <row r="23" spans="1:51" s="19" customFormat="1" ht="22.5" hidden="1" thickBot="1" x14ac:dyDescent="0.25">
      <c r="A23" s="483"/>
      <c r="B23" s="483"/>
      <c r="C23" s="548"/>
      <c r="D23" s="483"/>
      <c r="E23" s="585"/>
      <c r="F23" s="584"/>
      <c r="G23" s="489"/>
      <c r="H23" s="489"/>
      <c r="I23" s="568"/>
      <c r="J23" s="582"/>
      <c r="K23" s="544"/>
      <c r="L23" s="544"/>
      <c r="M23" s="568"/>
      <c r="N23" s="568"/>
      <c r="O23" s="568"/>
      <c r="P23" s="568"/>
      <c r="Q23" s="568"/>
      <c r="R23" s="568"/>
      <c r="S23" s="568"/>
      <c r="T23" s="453"/>
      <c r="U23" s="453"/>
      <c r="V23" s="453"/>
      <c r="W23" s="453"/>
    </row>
    <row r="24" spans="1:51" s="19" customFormat="1" ht="22.5" hidden="1" thickBot="1" x14ac:dyDescent="0.25">
      <c r="A24" s="275"/>
      <c r="B24" s="275"/>
      <c r="C24" s="555"/>
      <c r="D24" s="275"/>
      <c r="E24" s="586"/>
      <c r="F24" s="587"/>
      <c r="G24" s="366"/>
      <c r="H24" s="366"/>
      <c r="I24" s="547"/>
      <c r="J24" s="582"/>
      <c r="K24" s="544"/>
      <c r="L24" s="544"/>
      <c r="M24" s="547"/>
      <c r="N24" s="547"/>
      <c r="O24" s="547"/>
      <c r="P24" s="547"/>
      <c r="Q24" s="547"/>
      <c r="R24" s="547"/>
      <c r="S24" s="547"/>
      <c r="T24" s="453"/>
      <c r="U24" s="453"/>
      <c r="V24" s="453"/>
      <c r="W24" s="453"/>
    </row>
    <row r="25" spans="1:51" s="19" customFormat="1" ht="22.5" hidden="1" thickBot="1" x14ac:dyDescent="0.25">
      <c r="A25" s="483"/>
      <c r="B25" s="483"/>
      <c r="C25" s="548"/>
      <c r="D25" s="483"/>
      <c r="E25" s="585"/>
      <c r="F25" s="584"/>
      <c r="G25" s="489"/>
      <c r="H25" s="489"/>
      <c r="I25" s="568"/>
      <c r="J25" s="582"/>
      <c r="K25" s="544"/>
      <c r="L25" s="544"/>
      <c r="M25" s="568"/>
      <c r="N25" s="568"/>
      <c r="O25" s="568"/>
      <c r="P25" s="568"/>
      <c r="Q25" s="568"/>
      <c r="R25" s="568"/>
      <c r="S25" s="568"/>
      <c r="T25" s="453"/>
      <c r="U25" s="453"/>
      <c r="V25" s="453"/>
      <c r="W25" s="453"/>
    </row>
    <row r="26" spans="1:51" s="9" customFormat="1" ht="22.5" hidden="1" thickBot="1" x14ac:dyDescent="0.25">
      <c r="A26" s="6"/>
      <c r="B26" s="6"/>
      <c r="C26" s="6"/>
      <c r="D26" s="6"/>
      <c r="E26" s="332"/>
      <c r="F26" s="10"/>
      <c r="G26" s="29"/>
      <c r="H26" s="29"/>
      <c r="I26" s="11"/>
      <c r="J26" s="11"/>
      <c r="K26" s="10"/>
      <c r="L26" s="10"/>
      <c r="M26" s="11"/>
      <c r="N26" s="11"/>
      <c r="O26" s="11"/>
      <c r="P26" s="11"/>
      <c r="Q26" s="11"/>
      <c r="R26" s="11"/>
      <c r="S26" s="11"/>
      <c r="T26" s="437"/>
      <c r="U26" s="437"/>
      <c r="V26" s="437"/>
      <c r="W26" s="437"/>
    </row>
    <row r="27" spans="1:51" s="19" customFormat="1" ht="22.5" hidden="1" thickBot="1" x14ac:dyDescent="0.55000000000000004">
      <c r="A27" s="244">
        <f>+A25</f>
        <v>0</v>
      </c>
      <c r="B27" s="244"/>
      <c r="C27" s="244"/>
      <c r="D27" s="244"/>
      <c r="E27" s="245" t="s">
        <v>33</v>
      </c>
      <c r="F27" s="259">
        <f>SUM(F15:F26)</f>
        <v>0</v>
      </c>
      <c r="G27" s="246">
        <f>SUM(G26:G26)</f>
        <v>0</v>
      </c>
      <c r="H27" s="246">
        <f>SUM(H26:H26)</f>
        <v>0</v>
      </c>
      <c r="I27" s="259"/>
      <c r="J27" s="259">
        <f>SUM(J26:J26)</f>
        <v>0</v>
      </c>
      <c r="K27" s="259">
        <f>SUM(K26:K26)</f>
        <v>0</v>
      </c>
      <c r="L27" s="259">
        <f>SUM(L26:L26)</f>
        <v>0</v>
      </c>
      <c r="M27" s="259"/>
      <c r="N27" s="259"/>
      <c r="O27" s="259"/>
      <c r="P27" s="259"/>
      <c r="Q27" s="259"/>
      <c r="R27" s="259"/>
      <c r="S27" s="259"/>
      <c r="T27" s="455">
        <f>+F27+G27</f>
        <v>0</v>
      </c>
      <c r="U27" s="451"/>
      <c r="V27" s="451"/>
      <c r="W27" s="453"/>
    </row>
    <row r="28" spans="1:51" s="28" customFormat="1" ht="22.5" thickBot="1" x14ac:dyDescent="0.55000000000000004">
      <c r="A28" s="247">
        <f>+A13+A27</f>
        <v>1</v>
      </c>
      <c r="B28" s="248"/>
      <c r="C28" s="248"/>
      <c r="D28" s="248"/>
      <c r="E28" s="248" t="s">
        <v>180</v>
      </c>
      <c r="F28" s="260">
        <f>F13+F27</f>
        <v>5100000</v>
      </c>
      <c r="G28" s="310">
        <f>+G13+G27</f>
        <v>0</v>
      </c>
      <c r="H28" s="310">
        <f>+H13+H27</f>
        <v>0</v>
      </c>
      <c r="I28" s="249"/>
      <c r="J28" s="249">
        <f>J13+J27</f>
        <v>0</v>
      </c>
      <c r="K28" s="249">
        <f>K13+K27</f>
        <v>0</v>
      </c>
      <c r="L28" s="249">
        <f>L13+L27</f>
        <v>0</v>
      </c>
      <c r="M28" s="249"/>
      <c r="N28" s="249"/>
      <c r="O28" s="249"/>
      <c r="P28" s="249"/>
      <c r="Q28" s="249"/>
      <c r="R28" s="249"/>
      <c r="S28" s="249"/>
      <c r="T28" s="450">
        <f>+T13+T27</f>
        <v>5100000</v>
      </c>
      <c r="U28" s="457"/>
      <c r="V28" s="457"/>
      <c r="W28" s="434"/>
      <c r="X28" s="2"/>
      <c r="Y28" s="2"/>
      <c r="Z28" s="2"/>
      <c r="AA28" s="2"/>
      <c r="AB28" s="2"/>
      <c r="AC28" s="2"/>
      <c r="AD28" s="2"/>
      <c r="AE28" s="2"/>
      <c r="AF28" s="2"/>
    </row>
    <row r="29" spans="1:51" s="9" customFormat="1" x14ac:dyDescent="0.2">
      <c r="A29" s="15"/>
      <c r="B29" s="15"/>
      <c r="C29" s="15"/>
      <c r="D29" s="15"/>
      <c r="E29" s="31"/>
      <c r="F29" s="104"/>
      <c r="G29" s="20"/>
      <c r="H29" s="20"/>
      <c r="I29" s="20"/>
      <c r="J29" s="20"/>
      <c r="K29" s="104"/>
      <c r="L29" s="104"/>
      <c r="M29" s="20"/>
      <c r="N29" s="20"/>
      <c r="O29" s="20"/>
      <c r="P29" s="20"/>
      <c r="Q29" s="20"/>
      <c r="R29" s="20"/>
      <c r="S29" s="20"/>
      <c r="T29" s="437"/>
      <c r="U29" s="437"/>
      <c r="V29" s="437"/>
      <c r="W29" s="437"/>
    </row>
    <row r="30" spans="1:51" s="9" customFormat="1" x14ac:dyDescent="0.5">
      <c r="A30" s="15"/>
      <c r="B30" s="15"/>
      <c r="C30" s="15"/>
      <c r="D30" s="15"/>
      <c r="E30" s="31"/>
      <c r="F30" s="261"/>
      <c r="G30" s="20"/>
      <c r="H30" s="20"/>
      <c r="I30" s="20"/>
      <c r="J30" s="20"/>
      <c r="K30" s="104"/>
      <c r="L30" s="104"/>
      <c r="M30" s="20"/>
      <c r="N30" s="20"/>
      <c r="O30" s="20"/>
      <c r="P30" s="20"/>
      <c r="Q30" s="20"/>
      <c r="R30" s="20"/>
      <c r="S30" s="20"/>
      <c r="T30" s="437"/>
      <c r="U30" s="437"/>
      <c r="V30" s="437"/>
      <c r="W30" s="437"/>
    </row>
    <row r="32" spans="1:51" s="23" customFormat="1" x14ac:dyDescent="0.5">
      <c r="A32" s="22"/>
      <c r="B32" s="22"/>
      <c r="C32" s="22"/>
      <c r="D32" s="22"/>
      <c r="E32" s="81"/>
      <c r="F32" s="277"/>
      <c r="G32" s="125"/>
      <c r="H32" s="125"/>
      <c r="I32" s="125"/>
      <c r="J32" s="125"/>
      <c r="K32" s="190"/>
      <c r="L32" s="190"/>
      <c r="M32" s="125"/>
      <c r="N32" s="125"/>
      <c r="O32" s="125"/>
      <c r="P32" s="125"/>
      <c r="Q32" s="125"/>
      <c r="R32" s="125"/>
      <c r="S32" s="125"/>
      <c r="T32" s="434"/>
      <c r="U32" s="434"/>
      <c r="V32" s="434"/>
      <c r="W32" s="434"/>
      <c r="X32" s="24"/>
      <c r="Y32" s="24"/>
      <c r="Z32" s="24"/>
      <c r="AA32" s="24"/>
      <c r="AB32" s="24"/>
      <c r="AC32" s="24"/>
      <c r="AD32" s="24"/>
      <c r="AE32" s="24"/>
      <c r="AF32" s="24"/>
      <c r="AG32" s="24"/>
      <c r="AH32" s="24"/>
      <c r="AI32" s="24"/>
      <c r="AJ32" s="24"/>
      <c r="AK32" s="24"/>
      <c r="AL32" s="24"/>
      <c r="AM32" s="24"/>
      <c r="AN32" s="24"/>
      <c r="AO32" s="24"/>
      <c r="AP32" s="24"/>
      <c r="AQ32" s="24"/>
      <c r="AR32" s="24"/>
      <c r="AS32" s="24"/>
      <c r="AT32" s="24"/>
      <c r="AU32" s="24"/>
      <c r="AV32" s="24"/>
      <c r="AW32" s="24"/>
      <c r="AX32" s="24"/>
      <c r="AY32" s="24"/>
    </row>
    <row r="33" spans="1:51" s="23" customFormat="1" x14ac:dyDescent="0.5">
      <c r="A33" s="22"/>
      <c r="B33" s="22"/>
      <c r="C33" s="22"/>
      <c r="D33" s="22"/>
      <c r="F33" s="263"/>
      <c r="G33" s="107"/>
      <c r="H33" s="107"/>
      <c r="I33" s="107"/>
      <c r="J33" s="107"/>
      <c r="K33" s="190"/>
      <c r="L33" s="190"/>
      <c r="M33" s="107"/>
      <c r="N33" s="107"/>
      <c r="O33" s="107"/>
      <c r="P33" s="107"/>
      <c r="Q33" s="107"/>
      <c r="R33" s="107"/>
      <c r="S33" s="107"/>
      <c r="T33" s="434"/>
      <c r="U33" s="434"/>
      <c r="V33" s="434"/>
      <c r="W33" s="434"/>
      <c r="X33" s="24"/>
      <c r="Y33" s="24"/>
      <c r="Z33" s="24"/>
      <c r="AA33" s="24"/>
      <c r="AB33" s="24"/>
      <c r="AC33" s="24"/>
      <c r="AD33" s="24"/>
      <c r="AE33" s="24"/>
      <c r="AF33" s="24"/>
      <c r="AG33" s="24"/>
      <c r="AH33" s="24"/>
      <c r="AI33" s="24"/>
      <c r="AJ33" s="24"/>
      <c r="AK33" s="24"/>
      <c r="AL33" s="24"/>
      <c r="AM33" s="24"/>
      <c r="AN33" s="24"/>
      <c r="AO33" s="24"/>
      <c r="AP33" s="24"/>
      <c r="AQ33" s="24"/>
      <c r="AR33" s="24"/>
      <c r="AS33" s="24"/>
      <c r="AT33" s="24"/>
      <c r="AU33" s="24"/>
      <c r="AV33" s="24"/>
      <c r="AW33" s="24"/>
      <c r="AX33" s="24"/>
      <c r="AY33" s="24"/>
    </row>
    <row r="34" spans="1:51" s="23" customFormat="1" x14ac:dyDescent="0.5">
      <c r="A34" s="22"/>
      <c r="B34" s="22"/>
      <c r="C34" s="22"/>
      <c r="D34" s="22"/>
      <c r="F34" s="263"/>
      <c r="G34" s="107"/>
      <c r="H34" s="107"/>
      <c r="I34" s="107"/>
      <c r="J34" s="107"/>
      <c r="K34" s="190"/>
      <c r="L34" s="190"/>
      <c r="M34" s="107"/>
      <c r="N34" s="107"/>
      <c r="O34" s="107"/>
      <c r="P34" s="107"/>
      <c r="Q34" s="107"/>
      <c r="R34" s="107"/>
      <c r="S34" s="107"/>
      <c r="T34" s="434"/>
      <c r="U34" s="434"/>
      <c r="V34" s="434"/>
      <c r="W34" s="43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24"/>
      <c r="AR34" s="24"/>
      <c r="AS34" s="24"/>
      <c r="AT34" s="24"/>
      <c r="AU34" s="24"/>
      <c r="AV34" s="24"/>
      <c r="AW34" s="24"/>
      <c r="AX34" s="24"/>
      <c r="AY34" s="24"/>
    </row>
    <row r="35" spans="1:51" s="23" customFormat="1" x14ac:dyDescent="0.5">
      <c r="A35" s="22"/>
      <c r="B35" s="22"/>
      <c r="C35" s="22"/>
      <c r="D35" s="22"/>
      <c r="F35" s="263"/>
      <c r="G35" s="107"/>
      <c r="H35" s="107"/>
      <c r="I35" s="107"/>
      <c r="J35" s="107"/>
      <c r="K35" s="190"/>
      <c r="L35" s="190"/>
      <c r="M35" s="107"/>
      <c r="N35" s="107"/>
      <c r="O35" s="107"/>
      <c r="P35" s="107"/>
      <c r="Q35" s="107"/>
      <c r="R35" s="107"/>
      <c r="S35" s="107"/>
      <c r="T35" s="434"/>
      <c r="U35" s="434"/>
      <c r="V35" s="434"/>
      <c r="W35" s="43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4"/>
      <c r="AP35" s="24"/>
      <c r="AQ35" s="24"/>
      <c r="AR35" s="24"/>
      <c r="AS35" s="24"/>
      <c r="AT35" s="24"/>
      <c r="AU35" s="24"/>
      <c r="AV35" s="24"/>
      <c r="AW35" s="24"/>
      <c r="AX35" s="24"/>
      <c r="AY35" s="24"/>
    </row>
  </sheetData>
  <autoFilter ref="S1:S35"/>
  <mergeCells count="26">
    <mergeCell ref="V5:V8"/>
    <mergeCell ref="K5:K8"/>
    <mergeCell ref="L5:L8"/>
    <mergeCell ref="J5:J8"/>
    <mergeCell ref="C5:C8"/>
    <mergeCell ref="U5:U8"/>
    <mergeCell ref="G6:G8"/>
    <mergeCell ref="D5:D8"/>
    <mergeCell ref="E5:E8"/>
    <mergeCell ref="F6:F8"/>
    <mergeCell ref="O5:O8"/>
    <mergeCell ref="P5:P8"/>
    <mergeCell ref="M5:M8"/>
    <mergeCell ref="N5:N8"/>
    <mergeCell ref="Q5:Q8"/>
    <mergeCell ref="S5:S8"/>
    <mergeCell ref="R5:R8"/>
    <mergeCell ref="A1:S1"/>
    <mergeCell ref="A2:S2"/>
    <mergeCell ref="A3:S3"/>
    <mergeCell ref="A5:A8"/>
    <mergeCell ref="B5:B8"/>
    <mergeCell ref="F4:G4"/>
    <mergeCell ref="I5:I8"/>
    <mergeCell ref="F5:H5"/>
    <mergeCell ref="H6:H8"/>
  </mergeCells>
  <phoneticPr fontId="2" type="noConversion"/>
  <conditionalFormatting sqref="F11">
    <cfRule type="cellIs" dxfId="46" priority="5" stopIfTrue="1" operator="between">
      <formula>2000001</formula>
      <formula>500000000</formula>
    </cfRule>
  </conditionalFormatting>
  <conditionalFormatting sqref="F16:F25">
    <cfRule type="cellIs" dxfId="45" priority="3" stopIfTrue="1" operator="between">
      <formula>2000001</formula>
      <formula>500000000</formula>
    </cfRule>
  </conditionalFormatting>
  <conditionalFormatting sqref="F15">
    <cfRule type="cellIs" dxfId="44" priority="1" stopIfTrue="1" operator="between">
      <formula>2000001</formula>
      <formula>500000000</formula>
    </cfRule>
  </conditionalFormatting>
  <pageMargins left="0.62992125984251968" right="0.6692913385826772" top="0.55118110236220474" bottom="0.55118110236220474" header="0.35433070866141736" footer="0.31496062992125984"/>
  <pageSetup paperSize="9" scale="80" orientation="landscape" blackAndWhite="1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27"/>
  <sheetViews>
    <sheetView zoomScaleNormal="100" zoomScaleSheetLayoutView="90" workbookViewId="0">
      <selection activeCell="A17" sqref="A17:XFD17"/>
    </sheetView>
  </sheetViews>
  <sheetFormatPr defaultRowHeight="21.75" x14ac:dyDescent="0.5"/>
  <cols>
    <col min="1" max="1" width="5.85546875" style="3" customWidth="1"/>
    <col min="2" max="3" width="6.7109375" style="3" customWidth="1"/>
    <col min="4" max="4" width="8.42578125" style="3" customWidth="1"/>
    <col min="5" max="5" width="43" style="1" customWidth="1"/>
    <col min="6" max="6" width="14.5703125" style="264" customWidth="1"/>
    <col min="7" max="7" width="13.5703125" style="106" customWidth="1"/>
    <col min="8" max="8" width="13.5703125" style="106" hidden="1" customWidth="1"/>
    <col min="9" max="9" width="35.5703125" style="106" hidden="1" customWidth="1"/>
    <col min="10" max="10" width="13.140625" style="106" hidden="1" customWidth="1"/>
    <col min="11" max="11" width="12.28515625" style="156" hidden="1" customWidth="1"/>
    <col min="12" max="12" width="14.28515625" style="156" hidden="1" customWidth="1"/>
    <col min="13" max="14" width="35.5703125" style="106" customWidth="1"/>
    <col min="15" max="15" width="4.5703125" style="441" customWidth="1"/>
    <col min="16" max="16" width="17.42578125" style="434" customWidth="1"/>
    <col min="17" max="17" width="9.140625" style="434"/>
    <col min="18" max="18" width="12.42578125" style="434" bestFit="1" customWidth="1"/>
    <col min="19" max="19" width="9.140625" style="434"/>
    <col min="20" max="20" width="13.5703125" style="434" bestFit="1" customWidth="1"/>
    <col min="21" max="28" width="9.140625" style="2"/>
    <col min="29" max="16384" width="9.140625" style="1"/>
  </cols>
  <sheetData>
    <row r="1" spans="1:39" x14ac:dyDescent="0.5">
      <c r="A1" s="725" t="s">
        <v>208</v>
      </c>
      <c r="B1" s="725"/>
      <c r="C1" s="725"/>
      <c r="D1" s="725"/>
      <c r="E1" s="725"/>
      <c r="F1" s="725"/>
      <c r="G1" s="725"/>
      <c r="H1" s="725"/>
      <c r="I1" s="725"/>
      <c r="J1" s="725"/>
      <c r="K1" s="725"/>
      <c r="L1" s="725"/>
      <c r="M1" s="725"/>
      <c r="N1" s="725"/>
      <c r="O1" s="464"/>
      <c r="R1" s="434" t="s">
        <v>261</v>
      </c>
      <c r="T1" s="434" t="s">
        <v>202</v>
      </c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</row>
    <row r="2" spans="1:39" x14ac:dyDescent="0.5">
      <c r="A2" s="725" t="s">
        <v>8</v>
      </c>
      <c r="B2" s="725"/>
      <c r="C2" s="725"/>
      <c r="D2" s="725"/>
      <c r="E2" s="725"/>
      <c r="F2" s="725"/>
      <c r="G2" s="725"/>
      <c r="H2" s="725"/>
      <c r="I2" s="725"/>
      <c r="J2" s="725"/>
      <c r="K2" s="725"/>
      <c r="L2" s="725"/>
      <c r="M2" s="725"/>
      <c r="N2" s="725"/>
      <c r="O2" s="464"/>
      <c r="P2" s="435" t="s">
        <v>259</v>
      </c>
      <c r="Q2" s="434" t="s">
        <v>207</v>
      </c>
      <c r="R2" s="436" t="s">
        <v>207</v>
      </c>
      <c r="S2" s="436" t="s">
        <v>207</v>
      </c>
      <c r="T2" s="434" t="s">
        <v>207</v>
      </c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</row>
    <row r="3" spans="1:39" x14ac:dyDescent="0.5">
      <c r="A3" s="725" t="s">
        <v>296</v>
      </c>
      <c r="B3" s="725"/>
      <c r="C3" s="725"/>
      <c r="D3" s="725"/>
      <c r="E3" s="725"/>
      <c r="F3" s="725"/>
      <c r="G3" s="725"/>
      <c r="H3" s="725"/>
      <c r="I3" s="725"/>
      <c r="J3" s="725"/>
      <c r="K3" s="725"/>
      <c r="L3" s="725"/>
      <c r="M3" s="725"/>
      <c r="N3" s="725"/>
      <c r="O3" s="464"/>
      <c r="P3" s="437" t="s">
        <v>260</v>
      </c>
      <c r="Q3" s="438">
        <v>1</v>
      </c>
      <c r="R3" s="439" t="e">
        <f>+#REF!</f>
        <v>#REF!</v>
      </c>
      <c r="S3" s="440">
        <v>4</v>
      </c>
      <c r="T3" s="439" t="e">
        <f>SUM(#REF!)</f>
        <v>#REF!</v>
      </c>
      <c r="U3" s="1"/>
      <c r="V3" s="1"/>
      <c r="W3" s="1"/>
      <c r="X3" s="1"/>
      <c r="Y3" s="1"/>
      <c r="Z3" s="1"/>
      <c r="AA3" s="1"/>
      <c r="AB3" s="1"/>
    </row>
    <row r="4" spans="1:39" x14ac:dyDescent="0.5">
      <c r="A4" s="1"/>
      <c r="B4" s="1"/>
      <c r="C4" s="1"/>
      <c r="D4" s="1"/>
      <c r="F4" s="745"/>
      <c r="G4" s="745"/>
      <c r="H4" s="5"/>
      <c r="I4" s="5"/>
      <c r="J4" s="5"/>
      <c r="M4" s="5"/>
      <c r="N4" s="504"/>
      <c r="P4" s="434" t="s">
        <v>265</v>
      </c>
      <c r="Q4" s="442" t="s">
        <v>207</v>
      </c>
      <c r="R4" s="442" t="s">
        <v>207</v>
      </c>
      <c r="S4" s="434" t="s">
        <v>207</v>
      </c>
      <c r="T4" s="434" t="s">
        <v>207</v>
      </c>
    </row>
    <row r="5" spans="1:39" ht="21.75" customHeight="1" x14ac:dyDescent="0.5">
      <c r="A5" s="723" t="s">
        <v>19</v>
      </c>
      <c r="B5" s="723" t="s">
        <v>20</v>
      </c>
      <c r="C5" s="723" t="s">
        <v>129</v>
      </c>
      <c r="D5" s="723" t="s">
        <v>21</v>
      </c>
      <c r="E5" s="723" t="s">
        <v>29</v>
      </c>
      <c r="F5" s="736" t="s">
        <v>26</v>
      </c>
      <c r="G5" s="737"/>
      <c r="H5" s="738"/>
      <c r="I5" s="726" t="s">
        <v>264</v>
      </c>
      <c r="J5" s="726" t="s">
        <v>122</v>
      </c>
      <c r="K5" s="726" t="s">
        <v>121</v>
      </c>
      <c r="L5" s="729" t="s">
        <v>123</v>
      </c>
      <c r="M5" s="741" t="s">
        <v>267</v>
      </c>
      <c r="N5" s="741" t="s">
        <v>291</v>
      </c>
      <c r="O5" s="443"/>
      <c r="Q5" s="744" t="s">
        <v>142</v>
      </c>
      <c r="R5" s="744" t="s">
        <v>150</v>
      </c>
    </row>
    <row r="6" spans="1:39" ht="21" customHeight="1" x14ac:dyDescent="0.5">
      <c r="A6" s="724"/>
      <c r="B6" s="724"/>
      <c r="C6" s="724"/>
      <c r="D6" s="724"/>
      <c r="E6" s="724"/>
      <c r="F6" s="731" t="s">
        <v>46</v>
      </c>
      <c r="G6" s="727" t="s">
        <v>103</v>
      </c>
      <c r="H6" s="726" t="s">
        <v>150</v>
      </c>
      <c r="I6" s="727"/>
      <c r="J6" s="727"/>
      <c r="K6" s="727"/>
      <c r="L6" s="730"/>
      <c r="M6" s="742"/>
      <c r="N6" s="742"/>
      <c r="O6" s="443"/>
      <c r="Q6" s="744"/>
      <c r="R6" s="744"/>
    </row>
    <row r="7" spans="1:39" ht="21" customHeight="1" x14ac:dyDescent="0.5">
      <c r="A7" s="724"/>
      <c r="B7" s="724"/>
      <c r="C7" s="724"/>
      <c r="D7" s="724"/>
      <c r="E7" s="724"/>
      <c r="F7" s="731"/>
      <c r="G7" s="727"/>
      <c r="H7" s="727"/>
      <c r="I7" s="727"/>
      <c r="J7" s="727"/>
      <c r="K7" s="727"/>
      <c r="L7" s="730"/>
      <c r="M7" s="742"/>
      <c r="N7" s="742"/>
      <c r="O7" s="443"/>
      <c r="Q7" s="744"/>
      <c r="R7" s="744"/>
    </row>
    <row r="8" spans="1:39" ht="18" customHeight="1" x14ac:dyDescent="0.5">
      <c r="A8" s="724"/>
      <c r="B8" s="724"/>
      <c r="C8" s="733"/>
      <c r="D8" s="724"/>
      <c r="E8" s="724"/>
      <c r="F8" s="732"/>
      <c r="G8" s="728"/>
      <c r="H8" s="728"/>
      <c r="I8" s="728"/>
      <c r="J8" s="728"/>
      <c r="K8" s="728"/>
      <c r="L8" s="730"/>
      <c r="M8" s="743"/>
      <c r="N8" s="743"/>
      <c r="O8" s="443"/>
      <c r="Q8" s="744"/>
      <c r="R8" s="744"/>
    </row>
    <row r="9" spans="1:39" x14ac:dyDescent="0.5">
      <c r="A9" s="12"/>
      <c r="B9" s="12"/>
      <c r="C9" s="12"/>
      <c r="D9" s="12"/>
      <c r="E9" s="32" t="s">
        <v>23</v>
      </c>
      <c r="F9" s="256"/>
      <c r="G9" s="105"/>
      <c r="H9" s="105"/>
      <c r="I9" s="105"/>
      <c r="J9" s="105"/>
      <c r="K9" s="189"/>
      <c r="L9" s="189"/>
      <c r="M9" s="105"/>
      <c r="N9" s="105"/>
    </row>
    <row r="10" spans="1:39" s="9" customFormat="1" hidden="1" x14ac:dyDescent="0.2">
      <c r="A10" s="6"/>
      <c r="B10" s="6"/>
      <c r="C10" s="6"/>
      <c r="D10" s="6"/>
      <c r="E10" s="17" t="s">
        <v>37</v>
      </c>
      <c r="F10" s="338"/>
      <c r="G10" s="11"/>
      <c r="H10" s="11"/>
      <c r="I10" s="11"/>
      <c r="J10" s="11"/>
      <c r="K10" s="10"/>
      <c r="L10" s="10"/>
      <c r="M10" s="11"/>
      <c r="N10" s="11"/>
      <c r="O10" s="445"/>
      <c r="P10" s="437"/>
      <c r="Q10" s="437"/>
      <c r="R10" s="437"/>
      <c r="S10" s="437"/>
      <c r="T10" s="437"/>
    </row>
    <row r="11" spans="1:39" s="19" customFormat="1" ht="109.5" hidden="1" customHeight="1" x14ac:dyDescent="0.2">
      <c r="A11" s="275"/>
      <c r="B11" s="275"/>
      <c r="C11" s="513"/>
      <c r="D11" s="275"/>
      <c r="E11" s="514"/>
      <c r="F11" s="515"/>
      <c r="G11" s="34"/>
      <c r="H11" s="588"/>
      <c r="I11" s="589"/>
      <c r="J11" s="545"/>
      <c r="K11" s="545"/>
      <c r="L11" s="545"/>
      <c r="M11" s="589"/>
      <c r="N11" s="589"/>
      <c r="O11" s="462"/>
      <c r="P11" s="453"/>
      <c r="Q11" s="453"/>
      <c r="R11" s="453"/>
      <c r="S11" s="453"/>
      <c r="T11" s="453"/>
    </row>
    <row r="12" spans="1:39" s="19" customFormat="1" ht="109.5" hidden="1" customHeight="1" x14ac:dyDescent="0.2">
      <c r="A12" s="275"/>
      <c r="B12" s="275"/>
      <c r="C12" s="513"/>
      <c r="D12" s="275"/>
      <c r="E12" s="514"/>
      <c r="F12" s="515"/>
      <c r="G12" s="34"/>
      <c r="H12" s="588"/>
      <c r="I12" s="589"/>
      <c r="J12" s="545"/>
      <c r="K12" s="545"/>
      <c r="L12" s="545"/>
      <c r="M12" s="589"/>
      <c r="N12" s="589"/>
      <c r="O12" s="462"/>
      <c r="P12" s="453"/>
      <c r="Q12" s="453"/>
      <c r="R12" s="453"/>
      <c r="S12" s="453"/>
      <c r="T12" s="453"/>
    </row>
    <row r="13" spans="1:39" s="19" customFormat="1" ht="109.5" hidden="1" customHeight="1" x14ac:dyDescent="0.2">
      <c r="A13" s="275"/>
      <c r="B13" s="275"/>
      <c r="C13" s="513"/>
      <c r="D13" s="275"/>
      <c r="E13" s="514"/>
      <c r="F13" s="515"/>
      <c r="G13" s="34"/>
      <c r="H13" s="588"/>
      <c r="I13" s="590"/>
      <c r="J13" s="591"/>
      <c r="K13" s="591"/>
      <c r="L13" s="591"/>
      <c r="M13" s="590"/>
      <c r="N13" s="590"/>
      <c r="O13" s="462"/>
      <c r="P13" s="453"/>
      <c r="Q13" s="453"/>
      <c r="R13" s="453"/>
      <c r="S13" s="453"/>
      <c r="T13" s="453"/>
    </row>
    <row r="14" spans="1:39" s="9" customFormat="1" hidden="1" x14ac:dyDescent="0.2">
      <c r="A14" s="6"/>
      <c r="B14" s="13"/>
      <c r="C14" s="13"/>
      <c r="D14" s="13"/>
      <c r="E14" s="332"/>
      <c r="F14" s="334"/>
      <c r="G14" s="29"/>
      <c r="H14" s="29"/>
      <c r="I14" s="11"/>
      <c r="J14" s="11"/>
      <c r="K14" s="10"/>
      <c r="L14" s="10"/>
      <c r="M14" s="11"/>
      <c r="N14" s="11"/>
      <c r="O14" s="445"/>
      <c r="P14" s="437"/>
      <c r="Q14" s="437"/>
      <c r="R14" s="437"/>
      <c r="S14" s="437"/>
      <c r="T14" s="437"/>
    </row>
    <row r="15" spans="1:39" s="14" customFormat="1" hidden="1" x14ac:dyDescent="0.5">
      <c r="A15" s="241">
        <f>+A13</f>
        <v>0</v>
      </c>
      <c r="B15" s="241"/>
      <c r="C15" s="241"/>
      <c r="D15" s="241"/>
      <c r="E15" s="242" t="s">
        <v>47</v>
      </c>
      <c r="F15" s="329">
        <f>SUM(F11:F14)</f>
        <v>0</v>
      </c>
      <c r="G15" s="243">
        <f>SUM(G14:G14)</f>
        <v>0</v>
      </c>
      <c r="H15" s="243">
        <f>SUM(H14:H14)</f>
        <v>0</v>
      </c>
      <c r="I15" s="258"/>
      <c r="J15" s="258">
        <f>SUM(J14:J14)</f>
        <v>0</v>
      </c>
      <c r="K15" s="258">
        <f>SUM(K14:K14)</f>
        <v>0</v>
      </c>
      <c r="L15" s="258">
        <f>SUM(L14:L14)</f>
        <v>0</v>
      </c>
      <c r="M15" s="258"/>
      <c r="N15" s="258"/>
      <c r="O15" s="449"/>
      <c r="P15" s="450">
        <f>+F15+G15</f>
        <v>0</v>
      </c>
      <c r="Q15" s="451"/>
      <c r="R15" s="451"/>
      <c r="S15" s="452"/>
      <c r="T15" s="452"/>
    </row>
    <row r="16" spans="1:39" s="19" customFormat="1" x14ac:dyDescent="0.2">
      <c r="A16" s="17"/>
      <c r="B16" s="17"/>
      <c r="C16" s="17"/>
      <c r="D16" s="17"/>
      <c r="E16" s="30" t="s">
        <v>10</v>
      </c>
      <c r="F16" s="34"/>
      <c r="G16" s="34"/>
      <c r="H16" s="34"/>
      <c r="I16" s="34"/>
      <c r="J16" s="34"/>
      <c r="K16" s="18"/>
      <c r="L16" s="18"/>
      <c r="M16" s="34"/>
      <c r="N16" s="34"/>
      <c r="O16" s="445"/>
      <c r="P16" s="453"/>
      <c r="Q16" s="453"/>
      <c r="R16" s="453"/>
      <c r="S16" s="453"/>
      <c r="T16" s="453"/>
    </row>
    <row r="17" spans="1:47" s="302" customFormat="1" ht="118.5" customHeight="1" x14ac:dyDescent="0.2">
      <c r="A17" s="275"/>
      <c r="B17" s="275"/>
      <c r="C17" s="513"/>
      <c r="D17" s="275"/>
      <c r="E17" s="514"/>
      <c r="F17" s="587"/>
      <c r="G17" s="366"/>
      <c r="H17" s="366"/>
      <c r="I17" s="592"/>
      <c r="J17" s="510"/>
      <c r="K17" s="511"/>
      <c r="L17" s="511"/>
      <c r="M17" s="592"/>
      <c r="N17" s="592"/>
      <c r="O17" s="462"/>
      <c r="P17" s="454"/>
      <c r="Q17" s="454"/>
      <c r="R17" s="454"/>
      <c r="S17" s="454"/>
      <c r="T17" s="454"/>
    </row>
    <row r="18" spans="1:47" s="9" customFormat="1" x14ac:dyDescent="0.2">
      <c r="A18" s="6"/>
      <c r="B18" s="6"/>
      <c r="C18" s="6"/>
      <c r="D18" s="6"/>
      <c r="E18" s="7"/>
      <c r="F18" s="335"/>
      <c r="G18" s="29"/>
      <c r="H18" s="29"/>
      <c r="I18" s="11"/>
      <c r="J18" s="11"/>
      <c r="K18" s="10"/>
      <c r="L18" s="10"/>
      <c r="M18" s="11"/>
      <c r="N18" s="11"/>
      <c r="O18" s="445"/>
      <c r="P18" s="437"/>
      <c r="Q18" s="437"/>
      <c r="R18" s="437"/>
      <c r="S18" s="437"/>
      <c r="T18" s="437"/>
    </row>
    <row r="19" spans="1:47" s="19" customFormat="1" ht="24" customHeight="1" thickBot="1" x14ac:dyDescent="0.55000000000000004">
      <c r="A19" s="244">
        <f>+A17</f>
        <v>0</v>
      </c>
      <c r="B19" s="244"/>
      <c r="C19" s="244"/>
      <c r="D19" s="244"/>
      <c r="E19" s="245" t="s">
        <v>33</v>
      </c>
      <c r="F19" s="330">
        <f>SUM(F17:F18)</f>
        <v>0</v>
      </c>
      <c r="G19" s="246">
        <f>SUM(G17:G18)</f>
        <v>0</v>
      </c>
      <c r="H19" s="246">
        <f>SUM(H17:H18)</f>
        <v>0</v>
      </c>
      <c r="I19" s="259"/>
      <c r="J19" s="259">
        <f>SUM(J17:J18)</f>
        <v>0</v>
      </c>
      <c r="K19" s="259">
        <f>SUM(K17:K18)</f>
        <v>0</v>
      </c>
      <c r="L19" s="259">
        <f>SUM(L17:L18)</f>
        <v>0</v>
      </c>
      <c r="M19" s="259"/>
      <c r="N19" s="259"/>
      <c r="O19" s="443"/>
      <c r="P19" s="455">
        <f>+F19+G19</f>
        <v>0</v>
      </c>
      <c r="Q19" s="451"/>
      <c r="R19" s="451"/>
      <c r="S19" s="453"/>
      <c r="T19" s="453"/>
    </row>
    <row r="20" spans="1:47" s="28" customFormat="1" ht="22.5" thickBot="1" x14ac:dyDescent="0.55000000000000004">
      <c r="A20" s="247">
        <f>+A15+A19</f>
        <v>0</v>
      </c>
      <c r="B20" s="248"/>
      <c r="C20" s="248"/>
      <c r="D20" s="248"/>
      <c r="E20" s="248" t="s">
        <v>181</v>
      </c>
      <c r="F20" s="331">
        <f>F15+F19</f>
        <v>0</v>
      </c>
      <c r="G20" s="310">
        <f>+G15+G19</f>
        <v>0</v>
      </c>
      <c r="H20" s="310">
        <f>+H15+H19</f>
        <v>0</v>
      </c>
      <c r="I20" s="249"/>
      <c r="J20" s="249">
        <f>J15+J19</f>
        <v>0</v>
      </c>
      <c r="K20" s="249">
        <f>K15+K19</f>
        <v>0</v>
      </c>
      <c r="L20" s="249">
        <f>L15+L19</f>
        <v>0</v>
      </c>
      <c r="M20" s="249"/>
      <c r="N20" s="249"/>
      <c r="O20" s="456"/>
      <c r="P20" s="450">
        <f>+P15+P19</f>
        <v>0</v>
      </c>
      <c r="Q20" s="457"/>
      <c r="R20" s="457"/>
      <c r="S20" s="434"/>
      <c r="T20" s="434"/>
      <c r="U20" s="2"/>
      <c r="V20" s="2"/>
      <c r="W20" s="2"/>
      <c r="X20" s="2"/>
      <c r="Y20" s="2"/>
      <c r="Z20" s="2"/>
      <c r="AA20" s="2"/>
      <c r="AB20" s="2"/>
    </row>
    <row r="21" spans="1:47" s="9" customFormat="1" x14ac:dyDescent="0.2">
      <c r="A21" s="15"/>
      <c r="B21" s="15"/>
      <c r="C21" s="15"/>
      <c r="D21" s="15"/>
      <c r="E21" s="31"/>
      <c r="F21" s="104"/>
      <c r="G21" s="20"/>
      <c r="H21" s="20"/>
      <c r="I21" s="20"/>
      <c r="J21" s="20"/>
      <c r="K21" s="104"/>
      <c r="L21" s="104"/>
      <c r="M21" s="20"/>
      <c r="N21" s="20"/>
      <c r="O21" s="445"/>
      <c r="P21" s="437"/>
      <c r="Q21" s="437"/>
      <c r="R21" s="437"/>
      <c r="S21" s="437"/>
      <c r="T21" s="437"/>
    </row>
    <row r="22" spans="1:47" s="9" customFormat="1" x14ac:dyDescent="0.5">
      <c r="A22" s="15"/>
      <c r="B22" s="15"/>
      <c r="C22" s="15"/>
      <c r="D22" s="15"/>
      <c r="E22" s="31"/>
      <c r="F22" s="261"/>
      <c r="G22" s="20"/>
      <c r="H22" s="20"/>
      <c r="I22" s="20"/>
      <c r="J22" s="20"/>
      <c r="K22" s="104"/>
      <c r="L22" s="104"/>
      <c r="M22" s="20"/>
      <c r="N22" s="20"/>
      <c r="O22" s="445"/>
      <c r="P22" s="437"/>
      <c r="Q22" s="437"/>
      <c r="R22" s="437"/>
      <c r="S22" s="437"/>
      <c r="T22" s="437"/>
    </row>
    <row r="24" spans="1:47" s="23" customFormat="1" x14ac:dyDescent="0.5">
      <c r="A24" s="22"/>
      <c r="B24" s="22"/>
      <c r="C24" s="22"/>
      <c r="D24" s="22"/>
      <c r="E24" s="81"/>
      <c r="F24" s="277"/>
      <c r="G24" s="125"/>
      <c r="H24" s="125"/>
      <c r="I24" s="125"/>
      <c r="J24" s="125"/>
      <c r="K24" s="190"/>
      <c r="L24" s="190"/>
      <c r="M24" s="125"/>
      <c r="N24" s="125"/>
      <c r="O24" s="441"/>
      <c r="P24" s="434"/>
      <c r="Q24" s="434"/>
      <c r="R24" s="434"/>
      <c r="S24" s="434"/>
      <c r="T24" s="43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  <c r="AM24" s="24"/>
      <c r="AN24" s="24"/>
      <c r="AO24" s="24"/>
      <c r="AP24" s="24"/>
      <c r="AQ24" s="24"/>
      <c r="AR24" s="24"/>
      <c r="AS24" s="24"/>
      <c r="AT24" s="24"/>
      <c r="AU24" s="24"/>
    </row>
    <row r="25" spans="1:47" s="23" customFormat="1" x14ac:dyDescent="0.5">
      <c r="A25" s="22"/>
      <c r="B25" s="22"/>
      <c r="C25" s="22"/>
      <c r="D25" s="22"/>
      <c r="F25" s="263"/>
      <c r="G25" s="107"/>
      <c r="H25" s="107"/>
      <c r="I25" s="107"/>
      <c r="J25" s="107"/>
      <c r="K25" s="190"/>
      <c r="L25" s="190"/>
      <c r="M25" s="107"/>
      <c r="N25" s="107"/>
      <c r="O25" s="441"/>
      <c r="P25" s="434"/>
      <c r="Q25" s="434"/>
      <c r="R25" s="434"/>
      <c r="S25" s="434"/>
      <c r="T25" s="43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24"/>
      <c r="AK25" s="24"/>
      <c r="AL25" s="24"/>
      <c r="AM25" s="24"/>
      <c r="AN25" s="24"/>
      <c r="AO25" s="24"/>
      <c r="AP25" s="24"/>
      <c r="AQ25" s="24"/>
      <c r="AR25" s="24"/>
      <c r="AS25" s="24"/>
      <c r="AT25" s="24"/>
      <c r="AU25" s="24"/>
    </row>
    <row r="26" spans="1:47" s="23" customFormat="1" x14ac:dyDescent="0.5">
      <c r="A26" s="22"/>
      <c r="B26" s="22"/>
      <c r="C26" s="22"/>
      <c r="D26" s="22"/>
      <c r="F26" s="263"/>
      <c r="G26" s="107"/>
      <c r="H26" s="107"/>
      <c r="I26" s="107"/>
      <c r="J26" s="107"/>
      <c r="K26" s="190"/>
      <c r="L26" s="190"/>
      <c r="M26" s="107"/>
      <c r="N26" s="107"/>
      <c r="O26" s="441"/>
      <c r="P26" s="434"/>
      <c r="Q26" s="434"/>
      <c r="R26" s="434"/>
      <c r="S26" s="434"/>
      <c r="T26" s="43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  <c r="AK26" s="24"/>
      <c r="AL26" s="24"/>
      <c r="AM26" s="24"/>
      <c r="AN26" s="24"/>
      <c r="AO26" s="24"/>
      <c r="AP26" s="24"/>
      <c r="AQ26" s="24"/>
      <c r="AR26" s="24"/>
      <c r="AS26" s="24"/>
      <c r="AT26" s="24"/>
      <c r="AU26" s="24"/>
    </row>
    <row r="27" spans="1:47" s="23" customFormat="1" x14ac:dyDescent="0.5">
      <c r="A27" s="22"/>
      <c r="B27" s="22"/>
      <c r="C27" s="22"/>
      <c r="D27" s="22"/>
      <c r="F27" s="263"/>
      <c r="G27" s="107"/>
      <c r="H27" s="107"/>
      <c r="I27" s="107"/>
      <c r="J27" s="107"/>
      <c r="K27" s="190"/>
      <c r="L27" s="190"/>
      <c r="M27" s="107"/>
      <c r="N27" s="107"/>
      <c r="O27" s="441"/>
      <c r="P27" s="434"/>
      <c r="Q27" s="434"/>
      <c r="R27" s="434"/>
      <c r="S27" s="434"/>
      <c r="T27" s="43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24"/>
      <c r="AI27" s="24"/>
      <c r="AJ27" s="24"/>
      <c r="AK27" s="24"/>
      <c r="AL27" s="24"/>
      <c r="AM27" s="24"/>
      <c r="AN27" s="24"/>
      <c r="AO27" s="24"/>
      <c r="AP27" s="24"/>
      <c r="AQ27" s="24"/>
      <c r="AR27" s="24"/>
      <c r="AS27" s="24"/>
      <c r="AT27" s="24"/>
      <c r="AU27" s="24"/>
    </row>
  </sheetData>
  <autoFilter ref="O1:O27"/>
  <mergeCells count="21">
    <mergeCell ref="Q5:Q8"/>
    <mergeCell ref="R5:R8"/>
    <mergeCell ref="B5:B8"/>
    <mergeCell ref="J5:J8"/>
    <mergeCell ref="C5:C8"/>
    <mergeCell ref="D5:D8"/>
    <mergeCell ref="E5:E8"/>
    <mergeCell ref="F5:H5"/>
    <mergeCell ref="I5:I8"/>
    <mergeCell ref="H6:H8"/>
    <mergeCell ref="M5:M8"/>
    <mergeCell ref="A1:N1"/>
    <mergeCell ref="A2:N2"/>
    <mergeCell ref="A3:N3"/>
    <mergeCell ref="F6:F8"/>
    <mergeCell ref="G6:G8"/>
    <mergeCell ref="K5:K8"/>
    <mergeCell ref="L5:L8"/>
    <mergeCell ref="N5:N8"/>
    <mergeCell ref="A5:A8"/>
    <mergeCell ref="F4:G4"/>
  </mergeCells>
  <phoneticPr fontId="2" type="noConversion"/>
  <conditionalFormatting sqref="F11:F12">
    <cfRule type="cellIs" dxfId="43" priority="2" stopIfTrue="1" operator="between">
      <formula>2000001</formula>
      <formula>500000000</formula>
    </cfRule>
  </conditionalFormatting>
  <conditionalFormatting sqref="F17">
    <cfRule type="cellIs" dxfId="42" priority="1" stopIfTrue="1" operator="between">
      <formula>2000001</formula>
      <formula>500000000</formula>
    </cfRule>
  </conditionalFormatting>
  <pageMargins left="0.74803149606299213" right="0.74803149606299213" top="0.31496062992125984" bottom="0.15748031496062992" header="0.35433070866141736" footer="0.27559055118110237"/>
  <pageSetup paperSize="9" scale="85" orientation="landscape" blackAndWhite="1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Y27"/>
  <sheetViews>
    <sheetView zoomScaleNormal="100" zoomScaleSheetLayoutView="100" workbookViewId="0">
      <selection activeCell="A3" sqref="A3:S3"/>
    </sheetView>
  </sheetViews>
  <sheetFormatPr defaultRowHeight="21.75" x14ac:dyDescent="0.5"/>
  <cols>
    <col min="1" max="1" width="5.85546875" style="3" customWidth="1"/>
    <col min="2" max="3" width="6.7109375" style="3" customWidth="1"/>
    <col min="4" max="4" width="8.42578125" style="3" customWidth="1"/>
    <col min="5" max="5" width="45" style="1" customWidth="1"/>
    <col min="6" max="6" width="15.140625" style="264" customWidth="1"/>
    <col min="7" max="7" width="15.42578125" style="106" customWidth="1"/>
    <col min="8" max="8" width="15.42578125" style="106" hidden="1" customWidth="1"/>
    <col min="9" max="9" width="31.140625" style="106" hidden="1" customWidth="1"/>
    <col min="10" max="10" width="13.140625" style="106" hidden="1" customWidth="1"/>
    <col min="11" max="11" width="12.28515625" style="156" hidden="1" customWidth="1"/>
    <col min="12" max="12" width="14.28515625" style="156" hidden="1" customWidth="1"/>
    <col min="13" max="17" width="31.140625" style="106" hidden="1" customWidth="1"/>
    <col min="18" max="19" width="31.140625" style="106" customWidth="1"/>
    <col min="20" max="20" width="19.5703125" style="434" bestFit="1" customWidth="1"/>
    <col min="21" max="21" width="9.140625" style="434"/>
    <col min="22" max="22" width="12.42578125" style="434" bestFit="1" customWidth="1"/>
    <col min="23" max="23" width="9.140625" style="434"/>
    <col min="24" max="24" width="14.5703125" style="434" bestFit="1" customWidth="1"/>
    <col min="25" max="32" width="9.140625" style="2"/>
    <col min="33" max="16384" width="9.140625" style="1"/>
  </cols>
  <sheetData>
    <row r="1" spans="1:43" x14ac:dyDescent="0.5">
      <c r="A1" s="725" t="s">
        <v>208</v>
      </c>
      <c r="B1" s="725"/>
      <c r="C1" s="725"/>
      <c r="D1" s="725"/>
      <c r="E1" s="725"/>
      <c r="F1" s="725"/>
      <c r="G1" s="725"/>
      <c r="H1" s="725"/>
      <c r="I1" s="725"/>
      <c r="J1" s="725"/>
      <c r="K1" s="725"/>
      <c r="L1" s="725"/>
      <c r="M1" s="725"/>
      <c r="N1" s="725"/>
      <c r="O1" s="725"/>
      <c r="P1" s="725"/>
      <c r="Q1" s="725"/>
      <c r="R1" s="725"/>
      <c r="S1" s="725"/>
      <c r="V1" s="434" t="s">
        <v>261</v>
      </c>
      <c r="X1" s="434" t="s">
        <v>202</v>
      </c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</row>
    <row r="2" spans="1:43" x14ac:dyDescent="0.5">
      <c r="A2" s="725" t="s">
        <v>8</v>
      </c>
      <c r="B2" s="725"/>
      <c r="C2" s="725"/>
      <c r="D2" s="725"/>
      <c r="E2" s="725"/>
      <c r="F2" s="725"/>
      <c r="G2" s="725"/>
      <c r="H2" s="725"/>
      <c r="I2" s="725"/>
      <c r="J2" s="725"/>
      <c r="K2" s="725"/>
      <c r="L2" s="725"/>
      <c r="M2" s="725"/>
      <c r="N2" s="725"/>
      <c r="O2" s="725"/>
      <c r="P2" s="725"/>
      <c r="Q2" s="725"/>
      <c r="R2" s="725"/>
      <c r="S2" s="725"/>
      <c r="T2" s="435" t="s">
        <v>259</v>
      </c>
      <c r="U2" s="434">
        <v>12</v>
      </c>
      <c r="V2" s="436" t="e">
        <f>SUM(#REF!)</f>
        <v>#REF!</v>
      </c>
      <c r="W2" s="436" t="s">
        <v>207</v>
      </c>
      <c r="X2" s="434" t="s">
        <v>207</v>
      </c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</row>
    <row r="3" spans="1:43" x14ac:dyDescent="0.5">
      <c r="A3" s="725" t="s">
        <v>377</v>
      </c>
      <c r="B3" s="725"/>
      <c r="C3" s="725"/>
      <c r="D3" s="725"/>
      <c r="E3" s="725"/>
      <c r="F3" s="725"/>
      <c r="G3" s="725"/>
      <c r="H3" s="725"/>
      <c r="I3" s="725"/>
      <c r="J3" s="725"/>
      <c r="K3" s="725"/>
      <c r="L3" s="725"/>
      <c r="M3" s="725"/>
      <c r="N3" s="725"/>
      <c r="O3" s="725"/>
      <c r="P3" s="725"/>
      <c r="Q3" s="725"/>
      <c r="R3" s="725"/>
      <c r="S3" s="725"/>
      <c r="T3" s="437" t="s">
        <v>260</v>
      </c>
      <c r="U3" s="438" t="s">
        <v>207</v>
      </c>
      <c r="V3" s="439" t="s">
        <v>207</v>
      </c>
      <c r="W3" s="440">
        <v>9</v>
      </c>
      <c r="X3" s="439" t="e">
        <f>SUM(#REF!)</f>
        <v>#REF!</v>
      </c>
      <c r="Y3" s="1"/>
      <c r="Z3" s="1"/>
      <c r="AA3" s="1"/>
      <c r="AB3" s="1"/>
      <c r="AC3" s="1"/>
      <c r="AD3" s="1"/>
      <c r="AE3" s="1"/>
      <c r="AF3" s="1"/>
    </row>
    <row r="4" spans="1:43" x14ac:dyDescent="0.5">
      <c r="A4" s="1"/>
      <c r="B4" s="1"/>
      <c r="C4" s="1"/>
      <c r="D4" s="1"/>
      <c r="F4" s="745"/>
      <c r="G4" s="745"/>
      <c r="H4" s="5"/>
      <c r="I4" s="5"/>
      <c r="J4" s="5"/>
      <c r="M4" s="5"/>
      <c r="N4" s="504"/>
      <c r="O4" s="689"/>
      <c r="P4" s="692"/>
      <c r="Q4" s="695"/>
      <c r="R4" s="704"/>
      <c r="S4" s="702"/>
      <c r="T4" s="434" t="s">
        <v>265</v>
      </c>
      <c r="U4" s="442" t="s">
        <v>207</v>
      </c>
      <c r="V4" s="442" t="s">
        <v>207</v>
      </c>
      <c r="W4" s="434" t="s">
        <v>207</v>
      </c>
      <c r="X4" s="434" t="s">
        <v>207</v>
      </c>
    </row>
    <row r="5" spans="1:43" ht="21.75" customHeight="1" x14ac:dyDescent="0.5">
      <c r="A5" s="723" t="s">
        <v>19</v>
      </c>
      <c r="B5" s="723" t="s">
        <v>20</v>
      </c>
      <c r="C5" s="723" t="s">
        <v>129</v>
      </c>
      <c r="D5" s="723" t="s">
        <v>21</v>
      </c>
      <c r="E5" s="723" t="s">
        <v>29</v>
      </c>
      <c r="F5" s="736" t="s">
        <v>26</v>
      </c>
      <c r="G5" s="737"/>
      <c r="H5" s="738"/>
      <c r="I5" s="726" t="s">
        <v>264</v>
      </c>
      <c r="J5" s="726" t="s">
        <v>122</v>
      </c>
      <c r="K5" s="726" t="s">
        <v>121</v>
      </c>
      <c r="L5" s="729" t="s">
        <v>123</v>
      </c>
      <c r="M5" s="741" t="s">
        <v>267</v>
      </c>
      <c r="N5" s="741" t="s">
        <v>291</v>
      </c>
      <c r="O5" s="741" t="s">
        <v>310</v>
      </c>
      <c r="P5" s="741" t="s">
        <v>327</v>
      </c>
      <c r="Q5" s="741" t="s">
        <v>341</v>
      </c>
      <c r="R5" s="741" t="s">
        <v>362</v>
      </c>
      <c r="S5" s="741" t="s">
        <v>376</v>
      </c>
      <c r="U5" s="744" t="s">
        <v>142</v>
      </c>
      <c r="V5" s="744" t="s">
        <v>150</v>
      </c>
    </row>
    <row r="6" spans="1:43" ht="21" customHeight="1" x14ac:dyDescent="0.5">
      <c r="A6" s="724"/>
      <c r="B6" s="724"/>
      <c r="C6" s="724"/>
      <c r="D6" s="724"/>
      <c r="E6" s="724"/>
      <c r="F6" s="731" t="s">
        <v>46</v>
      </c>
      <c r="G6" s="727" t="s">
        <v>103</v>
      </c>
      <c r="H6" s="726" t="s">
        <v>150</v>
      </c>
      <c r="I6" s="727"/>
      <c r="J6" s="727"/>
      <c r="K6" s="727"/>
      <c r="L6" s="730"/>
      <c r="M6" s="742"/>
      <c r="N6" s="742"/>
      <c r="O6" s="742"/>
      <c r="P6" s="742"/>
      <c r="Q6" s="742"/>
      <c r="R6" s="742"/>
      <c r="S6" s="742"/>
      <c r="U6" s="744"/>
      <c r="V6" s="744"/>
    </row>
    <row r="7" spans="1:43" ht="21" customHeight="1" x14ac:dyDescent="0.5">
      <c r="A7" s="724"/>
      <c r="B7" s="724"/>
      <c r="C7" s="724"/>
      <c r="D7" s="724"/>
      <c r="E7" s="724"/>
      <c r="F7" s="731"/>
      <c r="G7" s="727"/>
      <c r="H7" s="727"/>
      <c r="I7" s="727"/>
      <c r="J7" s="727"/>
      <c r="K7" s="727"/>
      <c r="L7" s="730"/>
      <c r="M7" s="742"/>
      <c r="N7" s="742"/>
      <c r="O7" s="742"/>
      <c r="P7" s="742"/>
      <c r="Q7" s="742"/>
      <c r="R7" s="742"/>
      <c r="S7" s="742"/>
      <c r="U7" s="744"/>
      <c r="V7" s="744"/>
    </row>
    <row r="8" spans="1:43" ht="18" customHeight="1" x14ac:dyDescent="0.5">
      <c r="A8" s="724"/>
      <c r="B8" s="724"/>
      <c r="C8" s="733"/>
      <c r="D8" s="724"/>
      <c r="E8" s="724"/>
      <c r="F8" s="732"/>
      <c r="G8" s="728"/>
      <c r="H8" s="728"/>
      <c r="I8" s="728"/>
      <c r="J8" s="728"/>
      <c r="K8" s="728"/>
      <c r="L8" s="730"/>
      <c r="M8" s="743"/>
      <c r="N8" s="743"/>
      <c r="O8" s="743"/>
      <c r="P8" s="743"/>
      <c r="Q8" s="743"/>
      <c r="R8" s="743"/>
      <c r="S8" s="743"/>
      <c r="U8" s="744"/>
      <c r="V8" s="744"/>
    </row>
    <row r="9" spans="1:43" x14ac:dyDescent="0.5">
      <c r="A9" s="12"/>
      <c r="B9" s="12"/>
      <c r="C9" s="12"/>
      <c r="D9" s="12"/>
      <c r="E9" s="32" t="s">
        <v>24</v>
      </c>
      <c r="F9" s="256"/>
      <c r="G9" s="105"/>
      <c r="H9" s="105"/>
      <c r="I9" s="105"/>
      <c r="J9" s="105"/>
      <c r="K9" s="189"/>
      <c r="L9" s="189"/>
      <c r="M9" s="105"/>
      <c r="N9" s="105"/>
      <c r="O9" s="105"/>
      <c r="P9" s="105"/>
      <c r="Q9" s="105"/>
      <c r="R9" s="105"/>
      <c r="S9" s="105"/>
    </row>
    <row r="10" spans="1:43" s="9" customFormat="1" hidden="1" x14ac:dyDescent="0.2">
      <c r="A10" s="6"/>
      <c r="B10" s="6"/>
      <c r="C10" s="6"/>
      <c r="D10" s="6"/>
      <c r="E10" s="17" t="s">
        <v>37</v>
      </c>
      <c r="F10" s="338"/>
      <c r="G10" s="11"/>
      <c r="H10" s="11"/>
      <c r="I10" s="11"/>
      <c r="J10" s="11"/>
      <c r="K10" s="10"/>
      <c r="L10" s="10"/>
      <c r="M10" s="11"/>
      <c r="N10" s="11"/>
      <c r="O10" s="11"/>
      <c r="P10" s="11"/>
      <c r="Q10" s="11"/>
      <c r="R10" s="11"/>
      <c r="S10" s="11"/>
      <c r="T10" s="437"/>
      <c r="U10" s="437"/>
      <c r="V10" s="437"/>
      <c r="W10" s="437"/>
      <c r="X10" s="437"/>
    </row>
    <row r="11" spans="1:43" s="19" customFormat="1" hidden="1" x14ac:dyDescent="0.2">
      <c r="A11" s="275"/>
      <c r="B11" s="275"/>
      <c r="C11" s="513"/>
      <c r="D11" s="275"/>
      <c r="E11" s="514"/>
      <c r="F11" s="594"/>
      <c r="G11" s="366"/>
      <c r="H11" s="366"/>
      <c r="I11" s="544"/>
      <c r="J11" s="542"/>
      <c r="K11" s="543"/>
      <c r="L11" s="543"/>
      <c r="M11" s="544"/>
      <c r="N11" s="511"/>
      <c r="O11" s="511"/>
      <c r="P11" s="511"/>
      <c r="Q11" s="511"/>
      <c r="R11" s="511"/>
      <c r="S11" s="511"/>
      <c r="T11" s="453"/>
      <c r="U11" s="453"/>
      <c r="V11" s="453"/>
      <c r="W11" s="453"/>
      <c r="X11" s="453"/>
    </row>
    <row r="12" spans="1:43" s="19" customFormat="1" hidden="1" x14ac:dyDescent="0.2">
      <c r="A12" s="275"/>
      <c r="B12" s="275"/>
      <c r="C12" s="513"/>
      <c r="D12" s="275"/>
      <c r="E12" s="514"/>
      <c r="F12" s="594"/>
      <c r="G12" s="366"/>
      <c r="H12" s="366"/>
      <c r="I12" s="544"/>
      <c r="J12" s="542"/>
      <c r="K12" s="543"/>
      <c r="L12" s="543"/>
      <c r="M12" s="544"/>
      <c r="N12" s="511"/>
      <c r="O12" s="511"/>
      <c r="P12" s="511"/>
      <c r="Q12" s="511"/>
      <c r="R12" s="511"/>
      <c r="S12" s="511"/>
      <c r="T12" s="453"/>
      <c r="U12" s="453"/>
      <c r="V12" s="453"/>
      <c r="W12" s="453"/>
      <c r="X12" s="453"/>
    </row>
    <row r="13" spans="1:43" s="19" customFormat="1" hidden="1" x14ac:dyDescent="0.2">
      <c r="A13" s="275"/>
      <c r="B13" s="275"/>
      <c r="C13" s="513"/>
      <c r="D13" s="275"/>
      <c r="E13" s="514"/>
      <c r="F13" s="594"/>
      <c r="G13" s="366"/>
      <c r="H13" s="366"/>
      <c r="I13" s="544"/>
      <c r="J13" s="542"/>
      <c r="K13" s="543"/>
      <c r="L13" s="543"/>
      <c r="M13" s="544"/>
      <c r="N13" s="511"/>
      <c r="O13" s="511"/>
      <c r="P13" s="511"/>
      <c r="Q13" s="511"/>
      <c r="R13" s="511"/>
      <c r="S13" s="511"/>
      <c r="T13" s="453"/>
      <c r="U13" s="453"/>
      <c r="V13" s="453"/>
      <c r="W13" s="453"/>
      <c r="X13" s="453"/>
    </row>
    <row r="14" spans="1:43" s="9" customFormat="1" ht="19.5" hidden="1" customHeight="1" x14ac:dyDescent="0.2">
      <c r="A14" s="6"/>
      <c r="B14" s="13"/>
      <c r="C14" s="13"/>
      <c r="D14" s="13"/>
      <c r="E14" s="7"/>
      <c r="F14" s="339"/>
      <c r="G14" s="11"/>
      <c r="H14" s="11"/>
      <c r="I14" s="11"/>
      <c r="J14" s="11"/>
      <c r="K14" s="10"/>
      <c r="L14" s="10"/>
      <c r="M14" s="11"/>
      <c r="N14" s="11"/>
      <c r="O14" s="11"/>
      <c r="P14" s="11"/>
      <c r="Q14" s="11"/>
      <c r="R14" s="11"/>
      <c r="S14" s="11"/>
      <c r="T14" s="437"/>
      <c r="U14" s="437"/>
      <c r="V14" s="437"/>
      <c r="W14" s="437"/>
      <c r="X14" s="437"/>
    </row>
    <row r="15" spans="1:43" s="14" customFormat="1" hidden="1" x14ac:dyDescent="0.5">
      <c r="A15" s="241">
        <f>+A13</f>
        <v>0</v>
      </c>
      <c r="B15" s="241"/>
      <c r="C15" s="241"/>
      <c r="D15" s="241"/>
      <c r="E15" s="242" t="s">
        <v>47</v>
      </c>
      <c r="F15" s="329">
        <f>SUM(F11:F14)</f>
        <v>0</v>
      </c>
      <c r="G15" s="329">
        <f>SUM(G11:G14)</f>
        <v>0</v>
      </c>
      <c r="H15" s="243" t="e">
        <f>SUM(#REF!)</f>
        <v>#REF!</v>
      </c>
      <c r="I15" s="258"/>
      <c r="J15" s="258" t="e">
        <f>SUM(#REF!)</f>
        <v>#REF!</v>
      </c>
      <c r="K15" s="258" t="e">
        <f>SUM(#REF!)</f>
        <v>#REF!</v>
      </c>
      <c r="L15" s="258" t="e">
        <f>SUM(#REF!)</f>
        <v>#REF!</v>
      </c>
      <c r="M15" s="258"/>
      <c r="N15" s="258"/>
      <c r="O15" s="258"/>
      <c r="P15" s="258"/>
      <c r="Q15" s="258"/>
      <c r="R15" s="258"/>
      <c r="S15" s="258"/>
      <c r="T15" s="450">
        <f>+F15+G15</f>
        <v>0</v>
      </c>
      <c r="U15" s="451"/>
      <c r="V15" s="451"/>
      <c r="W15" s="452"/>
      <c r="X15" s="452"/>
    </row>
    <row r="16" spans="1:43" s="19" customFormat="1" x14ac:dyDescent="0.2">
      <c r="A16" s="17"/>
      <c r="B16" s="17"/>
      <c r="C16" s="17"/>
      <c r="D16" s="17"/>
      <c r="E16" s="30" t="s">
        <v>10</v>
      </c>
      <c r="F16" s="34"/>
      <c r="G16" s="34"/>
      <c r="H16" s="34"/>
      <c r="I16" s="34"/>
      <c r="J16" s="34"/>
      <c r="K16" s="18"/>
      <c r="L16" s="18"/>
      <c r="M16" s="34"/>
      <c r="N16" s="34"/>
      <c r="O16" s="34"/>
      <c r="P16" s="34"/>
      <c r="Q16" s="34"/>
      <c r="R16" s="34"/>
      <c r="S16" s="34"/>
      <c r="T16" s="453"/>
      <c r="U16" s="453"/>
      <c r="V16" s="453"/>
      <c r="W16" s="453"/>
      <c r="X16" s="453"/>
    </row>
    <row r="17" spans="1:51" s="19" customFormat="1" ht="113.25" customHeight="1" x14ac:dyDescent="0.2">
      <c r="A17" s="483">
        <v>1</v>
      </c>
      <c r="B17" s="482"/>
      <c r="C17" s="525" t="s">
        <v>218</v>
      </c>
      <c r="D17" s="483" t="s">
        <v>24</v>
      </c>
      <c r="E17" s="583" t="s">
        <v>226</v>
      </c>
      <c r="F17" s="584">
        <v>24407100</v>
      </c>
      <c r="G17" s="481"/>
      <c r="H17" s="481"/>
      <c r="I17" s="549" t="s">
        <v>271</v>
      </c>
      <c r="J17" s="510"/>
      <c r="K17" s="511"/>
      <c r="L17" s="511"/>
      <c r="M17" s="595" t="s">
        <v>272</v>
      </c>
      <c r="N17" s="549" t="s">
        <v>302</v>
      </c>
      <c r="O17" s="549" t="s">
        <v>313</v>
      </c>
      <c r="P17" s="549" t="s">
        <v>313</v>
      </c>
      <c r="Q17" s="595" t="s">
        <v>358</v>
      </c>
      <c r="R17" s="595" t="s">
        <v>366</v>
      </c>
      <c r="S17" s="595"/>
      <c r="T17" s="453"/>
      <c r="U17" s="453"/>
      <c r="V17" s="453"/>
      <c r="W17" s="453"/>
      <c r="X17" s="453"/>
    </row>
    <row r="18" spans="1:51" s="302" customFormat="1" ht="24.75" customHeight="1" x14ac:dyDescent="0.2">
      <c r="A18" s="271"/>
      <c r="B18" s="271"/>
      <c r="C18" s="271"/>
      <c r="D18" s="271"/>
      <c r="E18" s="324"/>
      <c r="F18" s="337"/>
      <c r="G18" s="274"/>
      <c r="H18" s="274"/>
      <c r="I18" s="270"/>
      <c r="J18" s="298"/>
      <c r="K18" s="301"/>
      <c r="L18" s="301"/>
      <c r="M18" s="270"/>
      <c r="N18" s="270"/>
      <c r="O18" s="270"/>
      <c r="P18" s="270"/>
      <c r="Q18" s="270"/>
      <c r="R18" s="270"/>
      <c r="S18" s="270"/>
      <c r="T18" s="454"/>
      <c r="U18" s="454"/>
      <c r="V18" s="454"/>
      <c r="W18" s="454"/>
      <c r="X18" s="454"/>
    </row>
    <row r="19" spans="1:51" s="19" customFormat="1" ht="22.5" thickBot="1" x14ac:dyDescent="0.55000000000000004">
      <c r="A19" s="244">
        <f>+A17</f>
        <v>1</v>
      </c>
      <c r="B19" s="244"/>
      <c r="C19" s="244"/>
      <c r="D19" s="244"/>
      <c r="E19" s="245" t="s">
        <v>33</v>
      </c>
      <c r="F19" s="330">
        <f>SUM(F17:F18)</f>
        <v>24407100</v>
      </c>
      <c r="G19" s="246">
        <f>SUM(G17:G18)</f>
        <v>0</v>
      </c>
      <c r="H19" s="246">
        <f>SUM(H17:H18)</f>
        <v>0</v>
      </c>
      <c r="I19" s="259"/>
      <c r="J19" s="259">
        <f>SUM(J17:J18)</f>
        <v>0</v>
      </c>
      <c r="K19" s="259">
        <f>SUM(K17:K18)</f>
        <v>0</v>
      </c>
      <c r="L19" s="259">
        <f>SUM(L17:L18)</f>
        <v>0</v>
      </c>
      <c r="M19" s="259"/>
      <c r="N19" s="259"/>
      <c r="O19" s="259"/>
      <c r="P19" s="259"/>
      <c r="Q19" s="259"/>
      <c r="R19" s="259"/>
      <c r="S19" s="259"/>
      <c r="T19" s="455">
        <f>+F19+G19</f>
        <v>24407100</v>
      </c>
      <c r="U19" s="451"/>
      <c r="V19" s="451"/>
      <c r="W19" s="453"/>
      <c r="X19" s="453"/>
    </row>
    <row r="20" spans="1:51" s="28" customFormat="1" ht="22.5" thickBot="1" x14ac:dyDescent="0.55000000000000004">
      <c r="A20" s="247">
        <f>A15+A19</f>
        <v>1</v>
      </c>
      <c r="B20" s="248"/>
      <c r="C20" s="248"/>
      <c r="D20" s="248"/>
      <c r="E20" s="248" t="s">
        <v>182</v>
      </c>
      <c r="F20" s="331">
        <f>F15+F19</f>
        <v>24407100</v>
      </c>
      <c r="G20" s="310">
        <f>+G15+G19</f>
        <v>0</v>
      </c>
      <c r="H20" s="310" t="e">
        <f>+H15+H19</f>
        <v>#REF!</v>
      </c>
      <c r="I20" s="249"/>
      <c r="J20" s="249" t="e">
        <f>J15+J19</f>
        <v>#REF!</v>
      </c>
      <c r="K20" s="249" t="e">
        <f>K15+K19</f>
        <v>#REF!</v>
      </c>
      <c r="L20" s="249" t="e">
        <f>L15+L19</f>
        <v>#REF!</v>
      </c>
      <c r="M20" s="249"/>
      <c r="N20" s="249"/>
      <c r="O20" s="249"/>
      <c r="P20" s="249"/>
      <c r="Q20" s="249"/>
      <c r="R20" s="249"/>
      <c r="S20" s="249"/>
      <c r="T20" s="450">
        <f>+T15+T19</f>
        <v>24407100</v>
      </c>
      <c r="U20" s="457"/>
      <c r="V20" s="457"/>
      <c r="W20" s="434"/>
      <c r="X20" s="434"/>
      <c r="Y20" s="2"/>
      <c r="Z20" s="2"/>
      <c r="AA20" s="2"/>
      <c r="AB20" s="2"/>
      <c r="AC20" s="2"/>
      <c r="AD20" s="2"/>
      <c r="AE20" s="2"/>
      <c r="AF20" s="2"/>
    </row>
    <row r="21" spans="1:51" s="9" customFormat="1" x14ac:dyDescent="0.2">
      <c r="A21" s="15"/>
      <c r="B21" s="15"/>
      <c r="C21" s="15"/>
      <c r="D21" s="15"/>
      <c r="E21" s="31"/>
      <c r="F21" s="104"/>
      <c r="G21" s="20"/>
      <c r="H21" s="20"/>
      <c r="I21" s="20"/>
      <c r="J21" s="20"/>
      <c r="K21" s="104"/>
      <c r="L21" s="104"/>
      <c r="M21" s="20"/>
      <c r="N21" s="20"/>
      <c r="O21" s="20"/>
      <c r="P21" s="20"/>
      <c r="Q21" s="20"/>
      <c r="R21" s="20"/>
      <c r="S21" s="20"/>
      <c r="T21" s="437"/>
      <c r="U21" s="437"/>
      <c r="V21" s="437"/>
      <c r="W21" s="437"/>
      <c r="X21" s="437"/>
    </row>
    <row r="22" spans="1:51" s="9" customFormat="1" x14ac:dyDescent="0.5">
      <c r="A22" s="15"/>
      <c r="B22" s="15"/>
      <c r="C22" s="15"/>
      <c r="D22" s="15"/>
      <c r="E22" s="31"/>
      <c r="F22" s="261"/>
      <c r="G22" s="20"/>
      <c r="H22" s="20"/>
      <c r="I22" s="20"/>
      <c r="J22" s="20"/>
      <c r="K22" s="104"/>
      <c r="L22" s="104"/>
      <c r="M22" s="20"/>
      <c r="N22" s="20"/>
      <c r="O22" s="20"/>
      <c r="P22" s="20"/>
      <c r="Q22" s="20"/>
      <c r="R22" s="20"/>
      <c r="S22" s="20"/>
      <c r="T22" s="437"/>
      <c r="U22" s="437"/>
      <c r="V22" s="437"/>
      <c r="W22" s="437"/>
      <c r="X22" s="437"/>
    </row>
    <row r="24" spans="1:51" s="23" customFormat="1" x14ac:dyDescent="0.5">
      <c r="A24" s="22"/>
      <c r="B24" s="22"/>
      <c r="C24" s="22"/>
      <c r="D24" s="22"/>
      <c r="E24" s="81"/>
      <c r="F24" s="277"/>
      <c r="G24" s="125"/>
      <c r="H24" s="125"/>
      <c r="I24" s="125"/>
      <c r="J24" s="125"/>
      <c r="K24" s="190"/>
      <c r="L24" s="190"/>
      <c r="M24" s="125"/>
      <c r="N24" s="125"/>
      <c r="O24" s="125"/>
      <c r="P24" s="125"/>
      <c r="Q24" s="125"/>
      <c r="R24" s="125"/>
      <c r="S24" s="125"/>
      <c r="T24" s="434"/>
      <c r="U24" s="434"/>
      <c r="V24" s="434"/>
      <c r="W24" s="434"/>
      <c r="X24" s="43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  <c r="AM24" s="24"/>
      <c r="AN24" s="24"/>
      <c r="AO24" s="24"/>
      <c r="AP24" s="24"/>
      <c r="AQ24" s="24"/>
      <c r="AR24" s="24"/>
      <c r="AS24" s="24"/>
      <c r="AT24" s="24"/>
      <c r="AU24" s="24"/>
      <c r="AV24" s="24"/>
      <c r="AW24" s="24"/>
      <c r="AX24" s="24"/>
      <c r="AY24" s="24"/>
    </row>
    <row r="25" spans="1:51" s="23" customFormat="1" x14ac:dyDescent="0.5">
      <c r="A25" s="22"/>
      <c r="B25" s="22"/>
      <c r="C25" s="22"/>
      <c r="D25" s="22"/>
      <c r="F25" s="263"/>
      <c r="G25" s="107"/>
      <c r="H25" s="107"/>
      <c r="I25" s="107"/>
      <c r="J25" s="107"/>
      <c r="K25" s="190"/>
      <c r="L25" s="190"/>
      <c r="M25" s="107"/>
      <c r="N25" s="107"/>
      <c r="O25" s="107"/>
      <c r="P25" s="107"/>
      <c r="Q25" s="107"/>
      <c r="R25" s="107"/>
      <c r="S25" s="107"/>
      <c r="T25" s="434"/>
      <c r="U25" s="434"/>
      <c r="V25" s="434"/>
      <c r="W25" s="434"/>
      <c r="X25" s="43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24"/>
      <c r="AK25" s="24"/>
      <c r="AL25" s="24"/>
      <c r="AM25" s="24"/>
      <c r="AN25" s="24"/>
      <c r="AO25" s="24"/>
      <c r="AP25" s="24"/>
      <c r="AQ25" s="24"/>
      <c r="AR25" s="24"/>
      <c r="AS25" s="24"/>
      <c r="AT25" s="24"/>
      <c r="AU25" s="24"/>
      <c r="AV25" s="24"/>
      <c r="AW25" s="24"/>
      <c r="AX25" s="24"/>
      <c r="AY25" s="24"/>
    </row>
    <row r="26" spans="1:51" s="23" customFormat="1" x14ac:dyDescent="0.5">
      <c r="A26" s="22"/>
      <c r="B26" s="22"/>
      <c r="C26" s="22"/>
      <c r="D26" s="22"/>
      <c r="F26" s="263"/>
      <c r="G26" s="107"/>
      <c r="H26" s="107"/>
      <c r="I26" s="107"/>
      <c r="J26" s="107"/>
      <c r="K26" s="190"/>
      <c r="L26" s="190"/>
      <c r="M26" s="107"/>
      <c r="N26" s="107"/>
      <c r="O26" s="107"/>
      <c r="P26" s="107"/>
      <c r="Q26" s="107"/>
      <c r="R26" s="107"/>
      <c r="S26" s="107"/>
      <c r="T26" s="434"/>
      <c r="U26" s="434"/>
      <c r="V26" s="434"/>
      <c r="W26" s="434"/>
      <c r="X26" s="43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  <c r="AK26" s="24"/>
      <c r="AL26" s="24"/>
      <c r="AM26" s="24"/>
      <c r="AN26" s="24"/>
      <c r="AO26" s="24"/>
      <c r="AP26" s="24"/>
      <c r="AQ26" s="24"/>
      <c r="AR26" s="24"/>
      <c r="AS26" s="24"/>
      <c r="AT26" s="24"/>
      <c r="AU26" s="24"/>
      <c r="AV26" s="24"/>
      <c r="AW26" s="24"/>
      <c r="AX26" s="24"/>
      <c r="AY26" s="24"/>
    </row>
    <row r="27" spans="1:51" s="23" customFormat="1" x14ac:dyDescent="0.5">
      <c r="A27" s="22"/>
      <c r="B27" s="22"/>
      <c r="C27" s="22"/>
      <c r="D27" s="22"/>
      <c r="F27" s="263"/>
      <c r="G27" s="107"/>
      <c r="H27" s="107"/>
      <c r="I27" s="107"/>
      <c r="J27" s="107"/>
      <c r="K27" s="190"/>
      <c r="L27" s="190"/>
      <c r="M27" s="107"/>
      <c r="N27" s="107"/>
      <c r="O27" s="107"/>
      <c r="P27" s="107"/>
      <c r="Q27" s="107"/>
      <c r="R27" s="107"/>
      <c r="S27" s="107"/>
      <c r="T27" s="434"/>
      <c r="U27" s="434"/>
      <c r="V27" s="434"/>
      <c r="W27" s="434"/>
      <c r="X27" s="434"/>
      <c r="Y27" s="24"/>
      <c r="Z27" s="24"/>
      <c r="AA27" s="24"/>
      <c r="AB27" s="24"/>
      <c r="AC27" s="24"/>
      <c r="AD27" s="24"/>
      <c r="AE27" s="24"/>
      <c r="AF27" s="24"/>
      <c r="AG27" s="24"/>
      <c r="AH27" s="24"/>
      <c r="AI27" s="24"/>
      <c r="AJ27" s="24"/>
      <c r="AK27" s="24"/>
      <c r="AL27" s="24"/>
      <c r="AM27" s="24"/>
      <c r="AN27" s="24"/>
      <c r="AO27" s="24"/>
      <c r="AP27" s="24"/>
      <c r="AQ27" s="24"/>
      <c r="AR27" s="24"/>
      <c r="AS27" s="24"/>
      <c r="AT27" s="24"/>
      <c r="AU27" s="24"/>
      <c r="AV27" s="24"/>
      <c r="AW27" s="24"/>
      <c r="AX27" s="24"/>
      <c r="AY27" s="24"/>
    </row>
  </sheetData>
  <autoFilter ref="S1:S27"/>
  <mergeCells count="26">
    <mergeCell ref="A1:S1"/>
    <mergeCell ref="A2:S2"/>
    <mergeCell ref="A3:S3"/>
    <mergeCell ref="E5:E8"/>
    <mergeCell ref="J5:J8"/>
    <mergeCell ref="A5:A8"/>
    <mergeCell ref="B5:B8"/>
    <mergeCell ref="D5:D8"/>
    <mergeCell ref="F6:F8"/>
    <mergeCell ref="I5:I8"/>
    <mergeCell ref="C5:C8"/>
    <mergeCell ref="F4:G4"/>
    <mergeCell ref="V5:V8"/>
    <mergeCell ref="U5:U8"/>
    <mergeCell ref="L5:L8"/>
    <mergeCell ref="G6:G8"/>
    <mergeCell ref="F5:H5"/>
    <mergeCell ref="H6:H8"/>
    <mergeCell ref="M5:M8"/>
    <mergeCell ref="N5:N8"/>
    <mergeCell ref="K5:K8"/>
    <mergeCell ref="O5:O8"/>
    <mergeCell ref="P5:P8"/>
    <mergeCell ref="Q5:Q8"/>
    <mergeCell ref="S5:S8"/>
    <mergeCell ref="R5:R8"/>
  </mergeCells>
  <phoneticPr fontId="2" type="noConversion"/>
  <conditionalFormatting sqref="F11:F13 F17">
    <cfRule type="cellIs" dxfId="41" priority="3" stopIfTrue="1" operator="between">
      <formula>2000001</formula>
      <formula>500000000</formula>
    </cfRule>
  </conditionalFormatting>
  <pageMargins left="0.43307086614173229" right="0.47244094488188981" top="0.31496062992125984" bottom="0.27559055118110237" header="0.15748031496062992" footer="0.15748031496062992"/>
  <pageSetup paperSize="9" scale="83" orientation="landscape" blackAndWhite="1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25"/>
  <sheetViews>
    <sheetView topLeftCell="A7" zoomScaleNormal="100" zoomScaleSheetLayoutView="100" workbookViewId="0">
      <selection activeCell="A15" sqref="A15:XFD15"/>
    </sheetView>
  </sheetViews>
  <sheetFormatPr defaultRowHeight="21.75" x14ac:dyDescent="0.5"/>
  <cols>
    <col min="1" max="1" width="5.85546875" style="3" customWidth="1"/>
    <col min="2" max="3" width="6.7109375" style="3" customWidth="1"/>
    <col min="4" max="4" width="8.42578125" style="3" customWidth="1"/>
    <col min="5" max="5" width="42" style="1" customWidth="1"/>
    <col min="6" max="6" width="15" style="264" customWidth="1"/>
    <col min="7" max="7" width="12.42578125" style="106" customWidth="1"/>
    <col min="8" max="8" width="12.42578125" style="106" hidden="1" customWidth="1"/>
    <col min="9" max="9" width="31.85546875" style="106" hidden="1" customWidth="1"/>
    <col min="10" max="10" width="13.140625" style="106" hidden="1" customWidth="1"/>
    <col min="11" max="11" width="12.28515625" style="156" hidden="1" customWidth="1"/>
    <col min="12" max="12" width="14.28515625" style="156" hidden="1" customWidth="1"/>
    <col min="13" max="13" width="31.85546875" style="106" hidden="1" customWidth="1"/>
    <col min="14" max="15" width="31.85546875" style="106" customWidth="1"/>
    <col min="16" max="16" width="4" style="441" customWidth="1"/>
    <col min="17" max="17" width="19.5703125" style="434" bestFit="1" customWidth="1"/>
    <col min="18" max="18" width="9.140625" style="434"/>
    <col min="19" max="19" width="12.42578125" style="434" bestFit="1" customWidth="1"/>
    <col min="20" max="20" width="9.140625" style="434"/>
    <col min="21" max="21" width="14.5703125" style="434" bestFit="1" customWidth="1"/>
    <col min="22" max="29" width="9.140625" style="2"/>
    <col min="30" max="16384" width="9.140625" style="1"/>
  </cols>
  <sheetData>
    <row r="1" spans="1:40" x14ac:dyDescent="0.5">
      <c r="A1" s="725" t="s">
        <v>208</v>
      </c>
      <c r="B1" s="725"/>
      <c r="C1" s="725"/>
      <c r="D1" s="725"/>
      <c r="E1" s="725"/>
      <c r="F1" s="725"/>
      <c r="G1" s="725"/>
      <c r="H1" s="725"/>
      <c r="I1" s="725"/>
      <c r="J1" s="725"/>
      <c r="K1" s="725"/>
      <c r="L1" s="725"/>
      <c r="M1" s="725"/>
      <c r="N1" s="725"/>
      <c r="O1" s="725"/>
      <c r="P1" s="458"/>
      <c r="S1" s="434" t="s">
        <v>261</v>
      </c>
      <c r="U1" s="434" t="s">
        <v>202</v>
      </c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</row>
    <row r="2" spans="1:40" x14ac:dyDescent="0.5">
      <c r="A2" s="725" t="s">
        <v>8</v>
      </c>
      <c r="B2" s="725"/>
      <c r="C2" s="725"/>
      <c r="D2" s="725"/>
      <c r="E2" s="725"/>
      <c r="F2" s="725"/>
      <c r="G2" s="725"/>
      <c r="H2" s="725"/>
      <c r="I2" s="725"/>
      <c r="J2" s="725"/>
      <c r="K2" s="725"/>
      <c r="L2" s="725"/>
      <c r="M2" s="725"/>
      <c r="N2" s="725"/>
      <c r="O2" s="725"/>
      <c r="P2" s="458"/>
      <c r="Q2" s="435" t="s">
        <v>259</v>
      </c>
      <c r="R2" s="434">
        <v>6</v>
      </c>
      <c r="S2" s="436" t="e">
        <f>SUM(#REF!)</f>
        <v>#REF!</v>
      </c>
      <c r="T2" s="436" t="s">
        <v>207</v>
      </c>
      <c r="U2" s="434" t="s">
        <v>207</v>
      </c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</row>
    <row r="3" spans="1:40" x14ac:dyDescent="0.5">
      <c r="A3" s="725" t="s">
        <v>312</v>
      </c>
      <c r="B3" s="725"/>
      <c r="C3" s="725"/>
      <c r="D3" s="725"/>
      <c r="E3" s="725"/>
      <c r="F3" s="725"/>
      <c r="G3" s="725"/>
      <c r="H3" s="725"/>
      <c r="I3" s="725"/>
      <c r="J3" s="725"/>
      <c r="K3" s="725"/>
      <c r="L3" s="725"/>
      <c r="M3" s="725"/>
      <c r="N3" s="725"/>
      <c r="O3" s="725"/>
      <c r="P3" s="458"/>
      <c r="Q3" s="437" t="s">
        <v>260</v>
      </c>
      <c r="R3" s="438">
        <v>1</v>
      </c>
      <c r="S3" s="439" t="e">
        <f>+#REF!</f>
        <v>#REF!</v>
      </c>
      <c r="T3" s="440">
        <v>19</v>
      </c>
      <c r="U3" s="439" t="e">
        <f>SUM(#REF!)</f>
        <v>#REF!</v>
      </c>
      <c r="V3" s="1"/>
      <c r="W3" s="1"/>
      <c r="X3" s="1"/>
      <c r="Y3" s="1"/>
      <c r="Z3" s="1"/>
      <c r="AA3" s="1"/>
      <c r="AB3" s="1"/>
      <c r="AC3" s="1"/>
    </row>
    <row r="4" spans="1:40" ht="14.25" customHeight="1" x14ac:dyDescent="0.5">
      <c r="A4" s="1"/>
      <c r="B4" s="1"/>
      <c r="C4" s="1"/>
      <c r="D4" s="1"/>
      <c r="F4" s="745"/>
      <c r="G4" s="745"/>
      <c r="H4" s="5"/>
      <c r="I4" s="5"/>
      <c r="J4" s="5"/>
      <c r="M4" s="5"/>
      <c r="N4" s="504"/>
      <c r="O4" s="689"/>
      <c r="Q4" s="434" t="s">
        <v>265</v>
      </c>
      <c r="R4" s="442" t="s">
        <v>207</v>
      </c>
      <c r="S4" s="442" t="s">
        <v>207</v>
      </c>
      <c r="T4" s="434" t="s">
        <v>207</v>
      </c>
      <c r="U4" s="434" t="s">
        <v>207</v>
      </c>
    </row>
    <row r="5" spans="1:40" ht="19.5" customHeight="1" x14ac:dyDescent="0.5">
      <c r="A5" s="723" t="s">
        <v>19</v>
      </c>
      <c r="B5" s="723" t="s">
        <v>20</v>
      </c>
      <c r="C5" s="723" t="s">
        <v>129</v>
      </c>
      <c r="D5" s="723" t="s">
        <v>21</v>
      </c>
      <c r="E5" s="723" t="s">
        <v>29</v>
      </c>
      <c r="F5" s="736" t="s">
        <v>26</v>
      </c>
      <c r="G5" s="737"/>
      <c r="H5" s="738"/>
      <c r="I5" s="726" t="s">
        <v>264</v>
      </c>
      <c r="J5" s="726" t="s">
        <v>122</v>
      </c>
      <c r="K5" s="726" t="s">
        <v>121</v>
      </c>
      <c r="L5" s="729" t="s">
        <v>123</v>
      </c>
      <c r="M5" s="741" t="s">
        <v>267</v>
      </c>
      <c r="N5" s="741" t="s">
        <v>291</v>
      </c>
      <c r="O5" s="741" t="s">
        <v>310</v>
      </c>
      <c r="P5" s="460"/>
      <c r="R5" s="744" t="s">
        <v>142</v>
      </c>
      <c r="S5" s="744" t="s">
        <v>150</v>
      </c>
    </row>
    <row r="6" spans="1:40" ht="18" customHeight="1" x14ac:dyDescent="0.5">
      <c r="A6" s="724"/>
      <c r="B6" s="724"/>
      <c r="C6" s="724"/>
      <c r="D6" s="724"/>
      <c r="E6" s="724"/>
      <c r="F6" s="731" t="s">
        <v>46</v>
      </c>
      <c r="G6" s="727" t="s">
        <v>103</v>
      </c>
      <c r="H6" s="726" t="s">
        <v>150</v>
      </c>
      <c r="I6" s="727"/>
      <c r="J6" s="727"/>
      <c r="K6" s="727"/>
      <c r="L6" s="730"/>
      <c r="M6" s="742"/>
      <c r="N6" s="742"/>
      <c r="O6" s="742"/>
      <c r="P6" s="460"/>
      <c r="R6" s="744"/>
      <c r="S6" s="744"/>
    </row>
    <row r="7" spans="1:40" ht="18.75" customHeight="1" x14ac:dyDescent="0.5">
      <c r="A7" s="724"/>
      <c r="B7" s="724"/>
      <c r="C7" s="724"/>
      <c r="D7" s="724"/>
      <c r="E7" s="724"/>
      <c r="F7" s="731"/>
      <c r="G7" s="727"/>
      <c r="H7" s="727"/>
      <c r="I7" s="727"/>
      <c r="J7" s="727"/>
      <c r="K7" s="727"/>
      <c r="L7" s="730"/>
      <c r="M7" s="742"/>
      <c r="N7" s="742"/>
      <c r="O7" s="742"/>
      <c r="P7" s="460"/>
      <c r="R7" s="744"/>
      <c r="S7" s="744"/>
    </row>
    <row r="8" spans="1:40" ht="13.5" customHeight="1" x14ac:dyDescent="0.5">
      <c r="A8" s="724"/>
      <c r="B8" s="724"/>
      <c r="C8" s="733"/>
      <c r="D8" s="724"/>
      <c r="E8" s="724"/>
      <c r="F8" s="732"/>
      <c r="G8" s="728"/>
      <c r="H8" s="728"/>
      <c r="I8" s="728"/>
      <c r="J8" s="728"/>
      <c r="K8" s="728"/>
      <c r="L8" s="730"/>
      <c r="M8" s="743"/>
      <c r="N8" s="743"/>
      <c r="O8" s="743"/>
      <c r="P8" s="460"/>
      <c r="R8" s="744"/>
      <c r="S8" s="744"/>
    </row>
    <row r="9" spans="1:40" ht="18.75" customHeight="1" x14ac:dyDescent="0.5">
      <c r="A9" s="12"/>
      <c r="B9" s="12"/>
      <c r="C9" s="12"/>
      <c r="D9" s="12"/>
      <c r="E9" s="32" t="s">
        <v>1</v>
      </c>
      <c r="F9" s="256"/>
      <c r="G9" s="105"/>
      <c r="H9" s="105"/>
      <c r="I9" s="105"/>
      <c r="J9" s="105"/>
      <c r="K9" s="189"/>
      <c r="L9" s="189"/>
      <c r="M9" s="105"/>
      <c r="N9" s="105"/>
      <c r="O9" s="105"/>
    </row>
    <row r="10" spans="1:40" s="9" customFormat="1" ht="19.5" hidden="1" customHeight="1" x14ac:dyDescent="0.2">
      <c r="A10" s="6"/>
      <c r="B10" s="6"/>
      <c r="C10" s="6"/>
      <c r="D10" s="6"/>
      <c r="E10" s="17" t="s">
        <v>37</v>
      </c>
      <c r="F10" s="11"/>
      <c r="G10" s="11"/>
      <c r="H10" s="11"/>
      <c r="I10" s="11"/>
      <c r="J10" s="11"/>
      <c r="K10" s="10"/>
      <c r="L10" s="10"/>
      <c r="M10" s="11"/>
      <c r="N10" s="11"/>
      <c r="O10" s="11"/>
      <c r="P10" s="445"/>
      <c r="Q10" s="437"/>
      <c r="R10" s="437"/>
      <c r="S10" s="437"/>
      <c r="T10" s="437"/>
      <c r="U10" s="437"/>
    </row>
    <row r="11" spans="1:40" s="19" customFormat="1" hidden="1" x14ac:dyDescent="0.2">
      <c r="A11" s="483"/>
      <c r="B11" s="483"/>
      <c r="C11" s="548"/>
      <c r="D11" s="483"/>
      <c r="E11" s="526"/>
      <c r="F11" s="485"/>
      <c r="G11" s="481"/>
      <c r="H11" s="481"/>
      <c r="I11" s="596"/>
      <c r="J11" s="542"/>
      <c r="K11" s="543"/>
      <c r="L11" s="543"/>
      <c r="M11" s="596"/>
      <c r="N11" s="596"/>
      <c r="O11" s="596"/>
      <c r="P11" s="462"/>
      <c r="Q11" s="453"/>
      <c r="R11" s="453"/>
      <c r="S11" s="453"/>
      <c r="T11" s="453"/>
      <c r="U11" s="453"/>
    </row>
    <row r="12" spans="1:40" s="9" customFormat="1" ht="24" hidden="1" customHeight="1" x14ac:dyDescent="0.2">
      <c r="A12" s="6"/>
      <c r="B12" s="13"/>
      <c r="C12" s="13"/>
      <c r="D12" s="13"/>
      <c r="E12" s="7"/>
      <c r="F12" s="257"/>
      <c r="G12" s="11"/>
      <c r="H12" s="11"/>
      <c r="I12" s="11"/>
      <c r="J12" s="11"/>
      <c r="K12" s="10"/>
      <c r="L12" s="10"/>
      <c r="M12" s="11"/>
      <c r="N12" s="11"/>
      <c r="O12" s="11"/>
      <c r="P12" s="445"/>
      <c r="Q12" s="437"/>
      <c r="R12" s="437"/>
      <c r="S12" s="437"/>
      <c r="T12" s="437"/>
      <c r="U12" s="437"/>
    </row>
    <row r="13" spans="1:40" s="14" customFormat="1" ht="18.75" hidden="1" customHeight="1" x14ac:dyDescent="0.5">
      <c r="A13" s="241">
        <f>+A11</f>
        <v>0</v>
      </c>
      <c r="B13" s="241"/>
      <c r="C13" s="241"/>
      <c r="D13" s="241"/>
      <c r="E13" s="242" t="s">
        <v>47</v>
      </c>
      <c r="F13" s="329">
        <f>SUM(F11:F12)</f>
        <v>0</v>
      </c>
      <c r="G13" s="258">
        <f>SUM(G12:G12)</f>
        <v>0</v>
      </c>
      <c r="H13" s="258">
        <f>SUM(H12:H12)</f>
        <v>0</v>
      </c>
      <c r="I13" s="258"/>
      <c r="J13" s="258">
        <f>SUM(J12:J12)</f>
        <v>0</v>
      </c>
      <c r="K13" s="258">
        <f>SUM(K12:K12)</f>
        <v>0</v>
      </c>
      <c r="L13" s="258">
        <f>SUM(L12:L12)</f>
        <v>0</v>
      </c>
      <c r="M13" s="258"/>
      <c r="N13" s="258"/>
      <c r="O13" s="258"/>
      <c r="P13" s="461"/>
      <c r="Q13" s="450">
        <f>+F13+G13</f>
        <v>0</v>
      </c>
      <c r="R13" s="451"/>
      <c r="S13" s="451"/>
      <c r="T13" s="452"/>
      <c r="U13" s="452"/>
    </row>
    <row r="14" spans="1:40" s="19" customFormat="1" ht="19.5" customHeight="1" x14ac:dyDescent="0.2">
      <c r="A14" s="17"/>
      <c r="B14" s="17"/>
      <c r="C14" s="17"/>
      <c r="D14" s="17"/>
      <c r="E14" s="30" t="s">
        <v>10</v>
      </c>
      <c r="F14" s="34"/>
      <c r="G14" s="34"/>
      <c r="H14" s="34"/>
      <c r="I14" s="34"/>
      <c r="J14" s="34"/>
      <c r="K14" s="18"/>
      <c r="L14" s="18"/>
      <c r="M14" s="34"/>
      <c r="N14" s="34"/>
      <c r="O14" s="34"/>
      <c r="P14" s="462"/>
      <c r="Q14" s="453"/>
      <c r="R14" s="453"/>
      <c r="S14" s="453"/>
      <c r="T14" s="453"/>
      <c r="U14" s="453"/>
    </row>
    <row r="15" spans="1:40" s="19" customFormat="1" ht="291" customHeight="1" x14ac:dyDescent="0.2">
      <c r="A15" s="483"/>
      <c r="B15" s="482"/>
      <c r="C15" s="525"/>
      <c r="D15" s="483"/>
      <c r="E15" s="583"/>
      <c r="F15" s="584"/>
      <c r="G15" s="481"/>
      <c r="H15" s="481"/>
      <c r="I15" s="598"/>
      <c r="J15" s="542"/>
      <c r="K15" s="543"/>
      <c r="L15" s="543"/>
      <c r="M15" s="598"/>
      <c r="N15" s="598"/>
      <c r="O15" s="598"/>
      <c r="P15" s="462"/>
      <c r="Q15" s="453"/>
      <c r="R15" s="453"/>
      <c r="S15" s="453"/>
      <c r="T15" s="453"/>
      <c r="U15" s="453"/>
    </row>
    <row r="16" spans="1:40" s="9" customFormat="1" ht="23.25" customHeight="1" x14ac:dyDescent="0.2">
      <c r="A16" s="6"/>
      <c r="B16" s="6"/>
      <c r="C16" s="6"/>
      <c r="D16" s="6"/>
      <c r="E16" s="7"/>
      <c r="F16" s="8"/>
      <c r="G16" s="29"/>
      <c r="H16" s="29"/>
      <c r="I16" s="11"/>
      <c r="J16" s="11"/>
      <c r="K16" s="10"/>
      <c r="L16" s="10"/>
      <c r="M16" s="11"/>
      <c r="N16" s="11"/>
      <c r="O16" s="11"/>
      <c r="P16" s="445"/>
      <c r="Q16" s="437"/>
      <c r="R16" s="437"/>
      <c r="S16" s="437"/>
      <c r="T16" s="437"/>
      <c r="U16" s="437"/>
    </row>
    <row r="17" spans="1:48" s="19" customFormat="1" ht="22.5" thickBot="1" x14ac:dyDescent="0.55000000000000004">
      <c r="A17" s="244">
        <f>+A15</f>
        <v>0</v>
      </c>
      <c r="B17" s="244"/>
      <c r="C17" s="244"/>
      <c r="D17" s="244"/>
      <c r="E17" s="245" t="s">
        <v>33</v>
      </c>
      <c r="F17" s="330">
        <f>SUM(F15:F16)</f>
        <v>0</v>
      </c>
      <c r="G17" s="246">
        <f>SUM(G14:G16)</f>
        <v>0</v>
      </c>
      <c r="H17" s="246">
        <f>SUM(H14:H16)</f>
        <v>0</v>
      </c>
      <c r="I17" s="259"/>
      <c r="J17" s="259">
        <f>SUM(J16:J16)</f>
        <v>0</v>
      </c>
      <c r="K17" s="259">
        <f>SUM(K16:K16)</f>
        <v>0</v>
      </c>
      <c r="L17" s="259">
        <f>SUM(L16:L16)</f>
        <v>0</v>
      </c>
      <c r="M17" s="259"/>
      <c r="N17" s="259"/>
      <c r="O17" s="259"/>
      <c r="P17" s="460"/>
      <c r="Q17" s="455">
        <f>+F17+G17</f>
        <v>0</v>
      </c>
      <c r="R17" s="451"/>
      <c r="S17" s="451"/>
      <c r="T17" s="453"/>
      <c r="U17" s="453"/>
    </row>
    <row r="18" spans="1:48" s="28" customFormat="1" ht="22.5" thickBot="1" x14ac:dyDescent="0.55000000000000004">
      <c r="A18" s="247">
        <f>+A13+A17</f>
        <v>0</v>
      </c>
      <c r="B18" s="248"/>
      <c r="C18" s="248"/>
      <c r="D18" s="248"/>
      <c r="E18" s="248" t="s">
        <v>183</v>
      </c>
      <c r="F18" s="331">
        <f>F13+F17</f>
        <v>0</v>
      </c>
      <c r="G18" s="310">
        <f>+G13+G17</f>
        <v>0</v>
      </c>
      <c r="H18" s="310">
        <f>+H13+H17</f>
        <v>0</v>
      </c>
      <c r="I18" s="249"/>
      <c r="J18" s="249">
        <f>J13+J17</f>
        <v>0</v>
      </c>
      <c r="K18" s="249">
        <f>K13+K17</f>
        <v>0</v>
      </c>
      <c r="L18" s="249">
        <f>L13+L17</f>
        <v>0</v>
      </c>
      <c r="M18" s="249"/>
      <c r="N18" s="249"/>
      <c r="O18" s="249"/>
      <c r="P18" s="463"/>
      <c r="Q18" s="450">
        <f>+Q13+Q17</f>
        <v>0</v>
      </c>
      <c r="R18" s="457"/>
      <c r="S18" s="457"/>
      <c r="T18" s="434"/>
      <c r="U18" s="434"/>
      <c r="V18" s="2"/>
      <c r="W18" s="2"/>
      <c r="X18" s="2"/>
      <c r="Y18" s="2"/>
      <c r="Z18" s="2"/>
      <c r="AA18" s="2"/>
      <c r="AB18" s="2"/>
      <c r="AC18" s="2"/>
    </row>
    <row r="19" spans="1:48" s="9" customFormat="1" x14ac:dyDescent="0.2">
      <c r="A19" s="15"/>
      <c r="B19" s="15"/>
      <c r="C19" s="15"/>
      <c r="D19" s="15"/>
      <c r="E19" s="31"/>
      <c r="F19" s="104"/>
      <c r="G19" s="20"/>
      <c r="H19" s="20"/>
      <c r="I19" s="20"/>
      <c r="J19" s="20"/>
      <c r="K19" s="104"/>
      <c r="L19" s="104"/>
      <c r="M19" s="20"/>
      <c r="N19" s="20"/>
      <c r="O19" s="20"/>
      <c r="P19" s="445"/>
      <c r="Q19" s="437"/>
      <c r="R19" s="437"/>
      <c r="S19" s="437"/>
      <c r="T19" s="437"/>
      <c r="U19" s="437"/>
    </row>
    <row r="20" spans="1:48" s="9" customFormat="1" x14ac:dyDescent="0.5">
      <c r="A20" s="15"/>
      <c r="B20" s="15"/>
      <c r="C20" s="15"/>
      <c r="D20" s="15"/>
      <c r="E20" s="31"/>
      <c r="F20" s="261"/>
      <c r="G20" s="20"/>
      <c r="H20" s="20"/>
      <c r="I20" s="20"/>
      <c r="J20" s="20"/>
      <c r="K20" s="104"/>
      <c r="L20" s="104"/>
      <c r="M20" s="20"/>
      <c r="N20" s="20"/>
      <c r="O20" s="20"/>
      <c r="P20" s="445"/>
      <c r="Q20" s="437"/>
      <c r="R20" s="437"/>
      <c r="S20" s="437"/>
      <c r="T20" s="437"/>
      <c r="U20" s="437"/>
    </row>
    <row r="22" spans="1:48" s="23" customFormat="1" ht="22.5" thickBot="1" x14ac:dyDescent="0.55000000000000004">
      <c r="A22" s="22"/>
      <c r="B22" s="22"/>
      <c r="C22" s="22"/>
      <c r="D22" s="22"/>
      <c r="E22" s="81" t="s">
        <v>99</v>
      </c>
      <c r="F22" s="262"/>
      <c r="G22" s="238"/>
      <c r="H22" s="125"/>
      <c r="I22" s="125"/>
      <c r="J22" s="125"/>
      <c r="K22" s="190"/>
      <c r="L22" s="190"/>
      <c r="M22" s="125"/>
      <c r="N22" s="125"/>
      <c r="O22" s="125"/>
      <c r="P22" s="441"/>
      <c r="Q22" s="434"/>
      <c r="R22" s="434"/>
      <c r="S22" s="434"/>
      <c r="T22" s="434"/>
      <c r="U22" s="43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4"/>
      <c r="AN22" s="24"/>
      <c r="AO22" s="24"/>
      <c r="AP22" s="24"/>
      <c r="AQ22" s="24"/>
      <c r="AR22" s="24"/>
      <c r="AS22" s="24"/>
      <c r="AT22" s="24"/>
      <c r="AU22" s="24"/>
      <c r="AV22" s="24"/>
    </row>
    <row r="23" spans="1:48" s="23" customFormat="1" ht="22.5" thickTop="1" x14ac:dyDescent="0.5">
      <c r="A23" s="22"/>
      <c r="B23" s="22"/>
      <c r="C23" s="22"/>
      <c r="D23" s="22"/>
      <c r="E23" s="23" t="s">
        <v>25</v>
      </c>
      <c r="F23" s="263"/>
      <c r="G23" s="107"/>
      <c r="H23" s="107"/>
      <c r="I23" s="107"/>
      <c r="J23" s="107"/>
      <c r="K23" s="190"/>
      <c r="L23" s="190"/>
      <c r="M23" s="107"/>
      <c r="N23" s="107"/>
      <c r="O23" s="107"/>
      <c r="P23" s="441"/>
      <c r="Q23" s="434"/>
      <c r="R23" s="434"/>
      <c r="S23" s="434"/>
      <c r="T23" s="434"/>
      <c r="U23" s="43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4"/>
      <c r="AH23" s="24"/>
      <c r="AI23" s="24"/>
      <c r="AJ23" s="24"/>
      <c r="AK23" s="24"/>
      <c r="AL23" s="24"/>
      <c r="AM23" s="24"/>
      <c r="AN23" s="24"/>
      <c r="AO23" s="24"/>
      <c r="AP23" s="24"/>
      <c r="AQ23" s="24"/>
      <c r="AR23" s="24"/>
      <c r="AS23" s="24"/>
      <c r="AT23" s="24"/>
      <c r="AU23" s="24"/>
      <c r="AV23" s="24"/>
    </row>
    <row r="24" spans="1:48" s="23" customFormat="1" x14ac:dyDescent="0.5">
      <c r="A24" s="22"/>
      <c r="B24" s="22"/>
      <c r="C24" s="22"/>
      <c r="D24" s="22"/>
      <c r="E24" s="23" t="s">
        <v>98</v>
      </c>
      <c r="F24" s="263"/>
      <c r="G24" s="107"/>
      <c r="H24" s="107"/>
      <c r="I24" s="107"/>
      <c r="J24" s="107"/>
      <c r="K24" s="190"/>
      <c r="L24" s="190"/>
      <c r="M24" s="107"/>
      <c r="N24" s="107"/>
      <c r="O24" s="107"/>
      <c r="P24" s="441"/>
      <c r="Q24" s="434"/>
      <c r="R24" s="434"/>
      <c r="S24" s="434"/>
      <c r="T24" s="434"/>
      <c r="U24" s="43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  <c r="AM24" s="24"/>
      <c r="AN24" s="24"/>
      <c r="AO24" s="24"/>
      <c r="AP24" s="24"/>
      <c r="AQ24" s="24"/>
      <c r="AR24" s="24"/>
      <c r="AS24" s="24"/>
      <c r="AT24" s="24"/>
      <c r="AU24" s="24"/>
      <c r="AV24" s="24"/>
    </row>
    <row r="25" spans="1:48" s="23" customFormat="1" x14ac:dyDescent="0.5">
      <c r="A25" s="22"/>
      <c r="B25" s="22"/>
      <c r="C25" s="22"/>
      <c r="D25" s="22"/>
      <c r="E25" s="23" t="s">
        <v>18</v>
      </c>
      <c r="F25" s="263"/>
      <c r="G25" s="107"/>
      <c r="H25" s="107"/>
      <c r="I25" s="107"/>
      <c r="J25" s="107"/>
      <c r="K25" s="190"/>
      <c r="L25" s="190"/>
      <c r="M25" s="107"/>
      <c r="N25" s="107"/>
      <c r="O25" s="107"/>
      <c r="P25" s="441"/>
      <c r="Q25" s="434"/>
      <c r="R25" s="434"/>
      <c r="S25" s="434"/>
      <c r="T25" s="434"/>
      <c r="U25" s="43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24"/>
      <c r="AK25" s="24"/>
      <c r="AL25" s="24"/>
      <c r="AM25" s="24"/>
      <c r="AN25" s="24"/>
      <c r="AO25" s="24"/>
      <c r="AP25" s="24"/>
      <c r="AQ25" s="24"/>
      <c r="AR25" s="24"/>
      <c r="AS25" s="24"/>
      <c r="AT25" s="24"/>
      <c r="AU25" s="24"/>
      <c r="AV25" s="24"/>
    </row>
  </sheetData>
  <autoFilter ref="P1:P25"/>
  <mergeCells count="22">
    <mergeCell ref="S5:S8"/>
    <mergeCell ref="R5:R8"/>
    <mergeCell ref="A5:A8"/>
    <mergeCell ref="B5:B8"/>
    <mergeCell ref="D5:D8"/>
    <mergeCell ref="F6:F8"/>
    <mergeCell ref="K5:K8"/>
    <mergeCell ref="L5:L8"/>
    <mergeCell ref="N5:N8"/>
    <mergeCell ref="G6:G8"/>
    <mergeCell ref="M5:M8"/>
    <mergeCell ref="C5:C8"/>
    <mergeCell ref="O5:O8"/>
    <mergeCell ref="A1:O1"/>
    <mergeCell ref="A2:O2"/>
    <mergeCell ref="A3:O3"/>
    <mergeCell ref="E5:E8"/>
    <mergeCell ref="F5:H5"/>
    <mergeCell ref="H6:H8"/>
    <mergeCell ref="I5:I8"/>
    <mergeCell ref="J5:J8"/>
    <mergeCell ref="F4:G4"/>
  </mergeCells>
  <phoneticPr fontId="2" type="noConversion"/>
  <conditionalFormatting sqref="F11">
    <cfRule type="cellIs" dxfId="40" priority="3" stopIfTrue="1" operator="between">
      <formula>2000001</formula>
      <formula>500000000</formula>
    </cfRule>
  </conditionalFormatting>
  <conditionalFormatting sqref="F15">
    <cfRule type="cellIs" dxfId="39" priority="1" stopIfTrue="1" operator="between">
      <formula>2000001</formula>
      <formula>500000000</formula>
    </cfRule>
  </conditionalFormatting>
  <pageMargins left="0.55118110236220474" right="0.55118110236220474" top="0.47244094488188981" bottom="0.59055118110236227" header="0.51181102362204722" footer="0.51181102362204722"/>
  <pageSetup paperSize="9" scale="85" orientation="landscape" blackAndWhite="1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28"/>
  <sheetViews>
    <sheetView zoomScaleNormal="100" zoomScaleSheetLayoutView="100" workbookViewId="0">
      <selection activeCell="F18" sqref="F18"/>
    </sheetView>
  </sheetViews>
  <sheetFormatPr defaultRowHeight="21.75" x14ac:dyDescent="0.5"/>
  <cols>
    <col min="1" max="1" width="5.85546875" style="3" customWidth="1"/>
    <col min="2" max="2" width="6.7109375" style="3" customWidth="1"/>
    <col min="3" max="3" width="7" style="3" customWidth="1"/>
    <col min="4" max="4" width="8.42578125" style="3" customWidth="1"/>
    <col min="5" max="5" width="47" style="1" customWidth="1"/>
    <col min="6" max="6" width="15.28515625" style="264" customWidth="1"/>
    <col min="7" max="7" width="13.5703125" style="106" customWidth="1"/>
    <col min="8" max="8" width="13.5703125" style="106" hidden="1" customWidth="1"/>
    <col min="9" max="9" width="34.85546875" style="106" hidden="1" customWidth="1"/>
    <col min="10" max="10" width="13.140625" style="106" hidden="1" customWidth="1"/>
    <col min="11" max="11" width="12.28515625" style="156" hidden="1" customWidth="1"/>
    <col min="12" max="12" width="14.28515625" style="156" hidden="1" customWidth="1"/>
    <col min="13" max="16" width="34.85546875" style="106" hidden="1" customWidth="1"/>
    <col min="17" max="18" width="34.85546875" style="106" customWidth="1"/>
    <col min="19" max="19" width="19.5703125" style="434" bestFit="1" customWidth="1"/>
    <col min="20" max="20" width="9.140625" style="434"/>
    <col min="21" max="21" width="13.140625" style="434" customWidth="1"/>
    <col min="22" max="22" width="9.140625" style="434"/>
    <col min="23" max="23" width="14.5703125" style="434" bestFit="1" customWidth="1"/>
    <col min="24" max="31" width="9.140625" style="2"/>
    <col min="32" max="16384" width="9.140625" style="1"/>
  </cols>
  <sheetData>
    <row r="1" spans="1:42" x14ac:dyDescent="0.5">
      <c r="A1" s="725" t="s">
        <v>208</v>
      </c>
      <c r="B1" s="725"/>
      <c r="C1" s="725"/>
      <c r="D1" s="725"/>
      <c r="E1" s="725"/>
      <c r="F1" s="725"/>
      <c r="G1" s="725"/>
      <c r="H1" s="725"/>
      <c r="I1" s="725"/>
      <c r="J1" s="725"/>
      <c r="K1" s="725"/>
      <c r="L1" s="725"/>
      <c r="M1" s="725"/>
      <c r="N1" s="725"/>
      <c r="O1" s="725"/>
      <c r="P1" s="725"/>
      <c r="Q1" s="725"/>
      <c r="R1" s="725"/>
      <c r="U1" s="434" t="s">
        <v>261</v>
      </c>
      <c r="W1" s="434" t="s">
        <v>202</v>
      </c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</row>
    <row r="2" spans="1:42" x14ac:dyDescent="0.5">
      <c r="A2" s="725" t="s">
        <v>8</v>
      </c>
      <c r="B2" s="725"/>
      <c r="C2" s="725"/>
      <c r="D2" s="725"/>
      <c r="E2" s="725"/>
      <c r="F2" s="725"/>
      <c r="G2" s="725"/>
      <c r="H2" s="725"/>
      <c r="I2" s="725"/>
      <c r="J2" s="725"/>
      <c r="K2" s="725"/>
      <c r="L2" s="725"/>
      <c r="M2" s="725"/>
      <c r="N2" s="725"/>
      <c r="O2" s="725"/>
      <c r="P2" s="725"/>
      <c r="Q2" s="725"/>
      <c r="R2" s="725"/>
      <c r="S2" s="435" t="s">
        <v>259</v>
      </c>
      <c r="T2" s="434">
        <v>8</v>
      </c>
      <c r="U2" s="436" t="e">
        <f>+#REF!+#REF!+#REF!+#REF!+#REF!+#REF!+#REF!+#REF!</f>
        <v>#REF!</v>
      </c>
      <c r="V2" s="465">
        <v>14</v>
      </c>
      <c r="W2" s="436" t="e">
        <f>+#REF!+#REF!+#REF!+#REF!+#REF!+#REF!+#REF!+#REF!+#REF!+#REF!+#REF!+#REF!+#REF!</f>
        <v>#REF!</v>
      </c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</row>
    <row r="3" spans="1:42" x14ac:dyDescent="0.5">
      <c r="A3" s="725" t="s">
        <v>363</v>
      </c>
      <c r="B3" s="725"/>
      <c r="C3" s="725"/>
      <c r="D3" s="725"/>
      <c r="E3" s="725"/>
      <c r="F3" s="725"/>
      <c r="G3" s="725"/>
      <c r="H3" s="725"/>
      <c r="I3" s="725"/>
      <c r="J3" s="725"/>
      <c r="K3" s="725"/>
      <c r="L3" s="725"/>
      <c r="M3" s="725"/>
      <c r="N3" s="725"/>
      <c r="O3" s="725"/>
      <c r="P3" s="725"/>
      <c r="Q3" s="725"/>
      <c r="R3" s="725"/>
      <c r="S3" s="437" t="s">
        <v>260</v>
      </c>
      <c r="T3" s="438">
        <v>4</v>
      </c>
      <c r="U3" s="439" t="e">
        <f>+#REF!+#REF!+#REF!+#REF!</f>
        <v>#REF!</v>
      </c>
      <c r="V3" s="440">
        <v>26</v>
      </c>
      <c r="W3" s="439" t="e">
        <f>+#REF!+#REF!+#REF!+#REF!+#REF!+#REF!+#REF!+#REF!+#REF!+#REF!+#REF!+#REF!+#REF!+#REF!+#REF!+#REF!+#REF!+#REF!+#REF!+#REF!+#REF!+#REF!+#REF!+#REF!+#REF!+#REF!</f>
        <v>#REF!</v>
      </c>
      <c r="X3" s="1"/>
      <c r="Y3" s="1"/>
      <c r="Z3" s="1"/>
      <c r="AA3" s="1"/>
      <c r="AB3" s="1"/>
      <c r="AC3" s="1"/>
      <c r="AD3" s="1"/>
      <c r="AE3" s="1"/>
    </row>
    <row r="4" spans="1:42" x14ac:dyDescent="0.5">
      <c r="A4" s="1"/>
      <c r="B4" s="1"/>
      <c r="C4" s="1"/>
      <c r="D4" s="1"/>
      <c r="F4" s="745"/>
      <c r="G4" s="745"/>
      <c r="H4" s="5"/>
      <c r="I4" s="5"/>
      <c r="J4" s="5"/>
      <c r="M4" s="5"/>
      <c r="N4" s="504"/>
      <c r="O4" s="689"/>
      <c r="P4" s="692"/>
      <c r="Q4" s="695"/>
      <c r="R4" s="702"/>
      <c r="S4" s="434" t="s">
        <v>265</v>
      </c>
      <c r="T4" s="442" t="s">
        <v>207</v>
      </c>
      <c r="U4" s="459" t="s">
        <v>207</v>
      </c>
      <c r="V4" s="434" t="s">
        <v>207</v>
      </c>
      <c r="W4" s="434" t="s">
        <v>207</v>
      </c>
    </row>
    <row r="5" spans="1:42" ht="21.75" customHeight="1" x14ac:dyDescent="0.5">
      <c r="A5" s="723" t="s">
        <v>19</v>
      </c>
      <c r="B5" s="723" t="s">
        <v>20</v>
      </c>
      <c r="C5" s="723" t="s">
        <v>129</v>
      </c>
      <c r="D5" s="723" t="s">
        <v>21</v>
      </c>
      <c r="E5" s="723" t="s">
        <v>29</v>
      </c>
      <c r="F5" s="736" t="s">
        <v>26</v>
      </c>
      <c r="G5" s="737"/>
      <c r="H5" s="738"/>
      <c r="I5" s="726" t="s">
        <v>264</v>
      </c>
      <c r="J5" s="750" t="s">
        <v>122</v>
      </c>
      <c r="K5" s="726" t="s">
        <v>121</v>
      </c>
      <c r="L5" s="729" t="s">
        <v>123</v>
      </c>
      <c r="M5" s="741" t="s">
        <v>267</v>
      </c>
      <c r="N5" s="741" t="s">
        <v>291</v>
      </c>
      <c r="O5" s="741" t="s">
        <v>310</v>
      </c>
      <c r="P5" s="741" t="s">
        <v>327</v>
      </c>
      <c r="Q5" s="741" t="s">
        <v>341</v>
      </c>
      <c r="R5" s="741" t="s">
        <v>362</v>
      </c>
      <c r="T5" s="744" t="s">
        <v>142</v>
      </c>
      <c r="U5" s="744" t="s">
        <v>150</v>
      </c>
    </row>
    <row r="6" spans="1:42" ht="21" customHeight="1" x14ac:dyDescent="0.5">
      <c r="A6" s="724"/>
      <c r="B6" s="724"/>
      <c r="C6" s="724"/>
      <c r="D6" s="724"/>
      <c r="E6" s="724"/>
      <c r="F6" s="731" t="s">
        <v>46</v>
      </c>
      <c r="G6" s="727" t="s">
        <v>103</v>
      </c>
      <c r="H6" s="726" t="s">
        <v>150</v>
      </c>
      <c r="I6" s="727"/>
      <c r="J6" s="751"/>
      <c r="K6" s="727"/>
      <c r="L6" s="730"/>
      <c r="M6" s="742"/>
      <c r="N6" s="742"/>
      <c r="O6" s="742"/>
      <c r="P6" s="742"/>
      <c r="Q6" s="742"/>
      <c r="R6" s="742"/>
      <c r="T6" s="744"/>
      <c r="U6" s="744"/>
    </row>
    <row r="7" spans="1:42" ht="21" customHeight="1" x14ac:dyDescent="0.5">
      <c r="A7" s="724"/>
      <c r="B7" s="724"/>
      <c r="C7" s="724"/>
      <c r="D7" s="724"/>
      <c r="E7" s="724"/>
      <c r="F7" s="731"/>
      <c r="G7" s="727"/>
      <c r="H7" s="727"/>
      <c r="I7" s="727"/>
      <c r="J7" s="751"/>
      <c r="K7" s="727"/>
      <c r="L7" s="730"/>
      <c r="M7" s="742"/>
      <c r="N7" s="742"/>
      <c r="O7" s="742"/>
      <c r="P7" s="742"/>
      <c r="Q7" s="742"/>
      <c r="R7" s="742"/>
      <c r="T7" s="744"/>
      <c r="U7" s="744"/>
    </row>
    <row r="8" spans="1:42" ht="18" customHeight="1" x14ac:dyDescent="0.5">
      <c r="A8" s="724"/>
      <c r="B8" s="724"/>
      <c r="C8" s="733"/>
      <c r="D8" s="724"/>
      <c r="E8" s="724"/>
      <c r="F8" s="732"/>
      <c r="G8" s="728"/>
      <c r="H8" s="728"/>
      <c r="I8" s="728"/>
      <c r="J8" s="752"/>
      <c r="K8" s="728"/>
      <c r="L8" s="730"/>
      <c r="M8" s="743"/>
      <c r="N8" s="743"/>
      <c r="O8" s="743"/>
      <c r="P8" s="743"/>
      <c r="Q8" s="743"/>
      <c r="R8" s="743"/>
      <c r="T8" s="744"/>
      <c r="U8" s="744"/>
    </row>
    <row r="9" spans="1:42" x14ac:dyDescent="0.5">
      <c r="A9" s="12"/>
      <c r="B9" s="12"/>
      <c r="C9" s="12"/>
      <c r="D9" s="12"/>
      <c r="E9" s="32" t="s">
        <v>7</v>
      </c>
      <c r="F9" s="256"/>
      <c r="G9" s="105"/>
      <c r="H9" s="105"/>
      <c r="I9" s="105"/>
      <c r="J9" s="279"/>
      <c r="K9" s="189"/>
      <c r="L9" s="189"/>
      <c r="M9" s="105"/>
      <c r="N9" s="105"/>
      <c r="O9" s="105"/>
      <c r="P9" s="105"/>
      <c r="Q9" s="105"/>
      <c r="R9" s="105"/>
    </row>
    <row r="10" spans="1:42" s="9" customFormat="1" hidden="1" x14ac:dyDescent="0.2">
      <c r="A10" s="6"/>
      <c r="B10" s="6"/>
      <c r="C10" s="6"/>
      <c r="D10" s="6"/>
      <c r="E10" s="17" t="s">
        <v>37</v>
      </c>
      <c r="F10" s="11"/>
      <c r="G10" s="11"/>
      <c r="H10" s="11"/>
      <c r="I10" s="11"/>
      <c r="J10" s="280"/>
      <c r="K10" s="10"/>
      <c r="L10" s="10"/>
      <c r="M10" s="11"/>
      <c r="N10" s="11"/>
      <c r="O10" s="11"/>
      <c r="P10" s="11"/>
      <c r="Q10" s="11"/>
      <c r="R10" s="11"/>
      <c r="S10" s="437"/>
      <c r="T10" s="437"/>
      <c r="U10" s="437"/>
      <c r="V10" s="437"/>
      <c r="W10" s="437"/>
    </row>
    <row r="11" spans="1:42" s="19" customFormat="1" hidden="1" x14ac:dyDescent="0.2">
      <c r="A11" s="483"/>
      <c r="B11" s="483"/>
      <c r="C11" s="601"/>
      <c r="D11" s="483"/>
      <c r="E11" s="526"/>
      <c r="F11" s="485"/>
      <c r="G11" s="485"/>
      <c r="H11" s="485"/>
      <c r="I11" s="549"/>
      <c r="J11" s="552"/>
      <c r="K11" s="543"/>
      <c r="L11" s="543"/>
      <c r="M11" s="549"/>
      <c r="N11" s="549"/>
      <c r="O11" s="549"/>
      <c r="P11" s="549"/>
      <c r="Q11" s="549"/>
      <c r="R11" s="549"/>
      <c r="S11" s="453"/>
      <c r="T11" s="453"/>
      <c r="U11" s="453"/>
      <c r="V11" s="453"/>
      <c r="W11" s="453"/>
    </row>
    <row r="12" spans="1:42" s="19" customFormat="1" hidden="1" x14ac:dyDescent="0.2">
      <c r="A12" s="483"/>
      <c r="B12" s="483"/>
      <c r="C12" s="601"/>
      <c r="D12" s="483"/>
      <c r="E12" s="526"/>
      <c r="F12" s="485"/>
      <c r="G12" s="485"/>
      <c r="H12" s="485"/>
      <c r="I12" s="549"/>
      <c r="J12" s="552"/>
      <c r="K12" s="543"/>
      <c r="L12" s="543"/>
      <c r="M12" s="549"/>
      <c r="N12" s="549"/>
      <c r="O12" s="549"/>
      <c r="P12" s="549"/>
      <c r="Q12" s="549"/>
      <c r="R12" s="549"/>
      <c r="S12" s="453"/>
      <c r="T12" s="453"/>
      <c r="U12" s="453"/>
      <c r="V12" s="453"/>
      <c r="W12" s="453"/>
    </row>
    <row r="13" spans="1:42" s="19" customFormat="1" hidden="1" x14ac:dyDescent="0.2">
      <c r="A13" s="483"/>
      <c r="B13" s="483"/>
      <c r="C13" s="601"/>
      <c r="D13" s="483"/>
      <c r="E13" s="526"/>
      <c r="F13" s="485"/>
      <c r="G13" s="485"/>
      <c r="H13" s="485"/>
      <c r="I13" s="549"/>
      <c r="J13" s="552"/>
      <c r="K13" s="543"/>
      <c r="L13" s="543"/>
      <c r="M13" s="549"/>
      <c r="N13" s="549"/>
      <c r="O13" s="549"/>
      <c r="P13" s="549"/>
      <c r="Q13" s="549"/>
      <c r="R13" s="549"/>
      <c r="S13" s="453"/>
      <c r="T13" s="453"/>
      <c r="U13" s="453"/>
      <c r="V13" s="453"/>
      <c r="W13" s="453"/>
    </row>
    <row r="14" spans="1:42" s="19" customFormat="1" hidden="1" x14ac:dyDescent="0.2">
      <c r="A14" s="483"/>
      <c r="B14" s="483"/>
      <c r="C14" s="601"/>
      <c r="D14" s="483"/>
      <c r="E14" s="526"/>
      <c r="F14" s="485"/>
      <c r="G14" s="485"/>
      <c r="H14" s="485"/>
      <c r="I14" s="549"/>
      <c r="J14" s="552"/>
      <c r="K14" s="543"/>
      <c r="L14" s="543"/>
      <c r="M14" s="549"/>
      <c r="N14" s="549"/>
      <c r="O14" s="549"/>
      <c r="P14" s="549"/>
      <c r="Q14" s="549"/>
      <c r="R14" s="549"/>
      <c r="S14" s="453"/>
      <c r="T14" s="453"/>
      <c r="U14" s="453"/>
      <c r="V14" s="453"/>
      <c r="W14" s="453"/>
    </row>
    <row r="15" spans="1:42" s="304" customFormat="1" hidden="1" x14ac:dyDescent="0.2">
      <c r="A15" s="271"/>
      <c r="B15" s="271"/>
      <c r="C15" s="276"/>
      <c r="D15" s="271"/>
      <c r="E15" s="265"/>
      <c r="F15" s="328"/>
      <c r="G15" s="274"/>
      <c r="H15" s="274"/>
      <c r="I15" s="300"/>
      <c r="J15" s="306"/>
      <c r="K15" s="287"/>
      <c r="L15" s="287"/>
      <c r="M15" s="300"/>
      <c r="N15" s="300"/>
      <c r="O15" s="300"/>
      <c r="P15" s="300"/>
      <c r="Q15" s="300"/>
      <c r="R15" s="300"/>
      <c r="S15" s="448"/>
      <c r="T15" s="448"/>
      <c r="U15" s="448"/>
      <c r="V15" s="448"/>
      <c r="W15" s="448"/>
    </row>
    <row r="16" spans="1:42" s="14" customFormat="1" hidden="1" x14ac:dyDescent="0.5">
      <c r="A16" s="241">
        <f>+A14</f>
        <v>0</v>
      </c>
      <c r="B16" s="241"/>
      <c r="C16" s="241"/>
      <c r="D16" s="241"/>
      <c r="E16" s="242" t="s">
        <v>47</v>
      </c>
      <c r="F16" s="329">
        <f>SUM(F11:F15)</f>
        <v>0</v>
      </c>
      <c r="G16" s="243">
        <f>SUM(G15:G15)</f>
        <v>0</v>
      </c>
      <c r="H16" s="243">
        <f>SUM(H15:H15)</f>
        <v>0</v>
      </c>
      <c r="I16" s="258"/>
      <c r="J16" s="281">
        <f>SUM(J15:J15)</f>
        <v>0</v>
      </c>
      <c r="K16" s="258">
        <f>SUM(K15:K15)</f>
        <v>0</v>
      </c>
      <c r="L16" s="258">
        <f>SUM(L15:L15)</f>
        <v>0</v>
      </c>
      <c r="M16" s="258"/>
      <c r="N16" s="258"/>
      <c r="O16" s="258"/>
      <c r="P16" s="258"/>
      <c r="Q16" s="258"/>
      <c r="R16" s="258"/>
      <c r="S16" s="450">
        <f>+F16+G16</f>
        <v>0</v>
      </c>
      <c r="T16" s="451"/>
      <c r="U16" s="451"/>
      <c r="V16" s="452"/>
      <c r="W16" s="452"/>
    </row>
    <row r="17" spans="1:50" s="19" customFormat="1" x14ac:dyDescent="0.2">
      <c r="A17" s="17"/>
      <c r="B17" s="17"/>
      <c r="C17" s="17"/>
      <c r="D17" s="17"/>
      <c r="E17" s="30" t="s">
        <v>10</v>
      </c>
      <c r="F17" s="336"/>
      <c r="G17" s="34"/>
      <c r="H17" s="34"/>
      <c r="I17" s="34"/>
      <c r="J17" s="278"/>
      <c r="K17" s="18"/>
      <c r="L17" s="18"/>
      <c r="M17" s="34"/>
      <c r="N17" s="34"/>
      <c r="O17" s="34"/>
      <c r="P17" s="34"/>
      <c r="Q17" s="34"/>
      <c r="R17" s="34"/>
      <c r="S17" s="453"/>
      <c r="T17" s="453"/>
      <c r="U17" s="453"/>
      <c r="V17" s="453"/>
      <c r="W17" s="453"/>
    </row>
    <row r="18" spans="1:50" s="19" customFormat="1" ht="87" x14ac:dyDescent="0.2">
      <c r="A18" s="483"/>
      <c r="B18" s="483"/>
      <c r="C18" s="602" t="s">
        <v>216</v>
      </c>
      <c r="D18" s="483" t="s">
        <v>7</v>
      </c>
      <c r="E18" s="526" t="s">
        <v>219</v>
      </c>
      <c r="F18" s="527"/>
      <c r="G18" s="489"/>
      <c r="H18" s="489"/>
      <c r="I18" s="549" t="s">
        <v>276</v>
      </c>
      <c r="J18" s="552"/>
      <c r="K18" s="543"/>
      <c r="L18" s="543"/>
      <c r="M18" s="549" t="s">
        <v>275</v>
      </c>
      <c r="N18" s="549" t="s">
        <v>304</v>
      </c>
      <c r="O18" s="549" t="s">
        <v>314</v>
      </c>
      <c r="P18" s="549" t="s">
        <v>329</v>
      </c>
      <c r="Q18" s="549" t="s">
        <v>355</v>
      </c>
      <c r="R18" s="549" t="s">
        <v>374</v>
      </c>
      <c r="S18" s="453"/>
      <c r="T18" s="453"/>
      <c r="U18" s="453"/>
      <c r="V18" s="453"/>
      <c r="W18" s="453"/>
    </row>
    <row r="19" spans="1:50" s="9" customFormat="1" x14ac:dyDescent="0.2">
      <c r="A19" s="6"/>
      <c r="B19" s="6"/>
      <c r="C19" s="6"/>
      <c r="D19" s="6"/>
      <c r="E19" s="7"/>
      <c r="F19" s="335"/>
      <c r="G19" s="29"/>
      <c r="H19" s="29"/>
      <c r="I19" s="11"/>
      <c r="J19" s="280"/>
      <c r="K19" s="10"/>
      <c r="L19" s="10"/>
      <c r="M19" s="11"/>
      <c r="N19" s="11"/>
      <c r="O19" s="11"/>
      <c r="P19" s="11"/>
      <c r="Q19" s="11"/>
      <c r="R19" s="11"/>
      <c r="S19" s="437"/>
      <c r="T19" s="437"/>
      <c r="U19" s="437"/>
      <c r="V19" s="437"/>
      <c r="W19" s="437"/>
    </row>
    <row r="20" spans="1:50" s="19" customFormat="1" ht="22.5" thickBot="1" x14ac:dyDescent="0.55000000000000004">
      <c r="A20" s="244">
        <f>+A18</f>
        <v>0</v>
      </c>
      <c r="B20" s="244"/>
      <c r="C20" s="244"/>
      <c r="D20" s="244"/>
      <c r="E20" s="245" t="s">
        <v>33</v>
      </c>
      <c r="F20" s="330">
        <f>SUM(F18:F19)</f>
        <v>0</v>
      </c>
      <c r="G20" s="246">
        <f>SUM(G18:G19)</f>
        <v>0</v>
      </c>
      <c r="H20" s="246">
        <f>SUM(H18:H19)</f>
        <v>0</v>
      </c>
      <c r="I20" s="259"/>
      <c r="J20" s="282">
        <f>SUM(J18:J19)</f>
        <v>0</v>
      </c>
      <c r="K20" s="259">
        <f>SUM(K18:K19)</f>
        <v>0</v>
      </c>
      <c r="L20" s="259">
        <f>SUM(L18:L19)</f>
        <v>0</v>
      </c>
      <c r="M20" s="259"/>
      <c r="N20" s="259"/>
      <c r="O20" s="259"/>
      <c r="P20" s="259"/>
      <c r="Q20" s="259"/>
      <c r="R20" s="259"/>
      <c r="S20" s="455">
        <f>+F20+G20</f>
        <v>0</v>
      </c>
      <c r="T20" s="451"/>
      <c r="U20" s="451"/>
      <c r="V20" s="453"/>
      <c r="W20" s="453"/>
    </row>
    <row r="21" spans="1:50" s="28" customFormat="1" ht="22.5" thickBot="1" x14ac:dyDescent="0.55000000000000004">
      <c r="A21" s="247">
        <f>+A16+A20</f>
        <v>0</v>
      </c>
      <c r="B21" s="248"/>
      <c r="C21" s="248"/>
      <c r="D21" s="248"/>
      <c r="E21" s="248" t="s">
        <v>184</v>
      </c>
      <c r="F21" s="331">
        <f>F16+F20</f>
        <v>0</v>
      </c>
      <c r="G21" s="310">
        <f>+G16+G20</f>
        <v>0</v>
      </c>
      <c r="H21" s="310">
        <f>+H16+H20</f>
        <v>0</v>
      </c>
      <c r="I21" s="249"/>
      <c r="J21" s="283">
        <f>J16+J20</f>
        <v>0</v>
      </c>
      <c r="K21" s="249">
        <f>K16+K20</f>
        <v>0</v>
      </c>
      <c r="L21" s="249">
        <f>L16+L20</f>
        <v>0</v>
      </c>
      <c r="M21" s="249"/>
      <c r="N21" s="249"/>
      <c r="O21" s="249"/>
      <c r="P21" s="249"/>
      <c r="Q21" s="249"/>
      <c r="R21" s="249"/>
      <c r="S21" s="450">
        <f>+S16+S20</f>
        <v>0</v>
      </c>
      <c r="T21" s="457"/>
      <c r="U21" s="457"/>
      <c r="V21" s="434"/>
      <c r="W21" s="434"/>
      <c r="X21" s="2"/>
      <c r="Y21" s="2"/>
      <c r="Z21" s="2"/>
      <c r="AA21" s="2"/>
      <c r="AB21" s="2"/>
      <c r="AC21" s="2"/>
      <c r="AD21" s="2"/>
      <c r="AE21" s="2"/>
    </row>
    <row r="22" spans="1:50" s="9" customFormat="1" x14ac:dyDescent="0.2">
      <c r="A22" s="15"/>
      <c r="B22" s="15"/>
      <c r="C22" s="15"/>
      <c r="D22" s="15"/>
      <c r="E22" s="31"/>
      <c r="F22" s="104"/>
      <c r="G22" s="20"/>
      <c r="H22" s="20"/>
      <c r="I22" s="20"/>
      <c r="J22" s="20"/>
      <c r="K22" s="104"/>
      <c r="L22" s="104"/>
      <c r="M22" s="20"/>
      <c r="N22" s="20"/>
      <c r="O22" s="20"/>
      <c r="P22" s="20"/>
      <c r="Q22" s="20"/>
      <c r="R22" s="20"/>
      <c r="S22" s="437"/>
      <c r="T22" s="437"/>
      <c r="U22" s="437"/>
      <c r="V22" s="437"/>
      <c r="W22" s="437"/>
    </row>
    <row r="23" spans="1:50" s="9" customFormat="1" x14ac:dyDescent="0.5">
      <c r="A23" s="15"/>
      <c r="B23" s="15"/>
      <c r="C23" s="15"/>
      <c r="D23" s="15"/>
      <c r="E23" s="31"/>
      <c r="F23" s="261"/>
      <c r="G23" s="20"/>
      <c r="H23" s="20"/>
      <c r="I23" s="20"/>
      <c r="J23" s="20"/>
      <c r="K23" s="104"/>
      <c r="L23" s="104"/>
      <c r="M23" s="20"/>
      <c r="N23" s="20"/>
      <c r="O23" s="20"/>
      <c r="P23" s="20"/>
      <c r="Q23" s="20"/>
      <c r="R23" s="20"/>
      <c r="S23" s="437"/>
      <c r="T23" s="437"/>
      <c r="U23" s="437"/>
      <c r="V23" s="437"/>
      <c r="W23" s="437"/>
    </row>
    <row r="25" spans="1:50" s="23" customFormat="1" ht="22.5" thickBot="1" x14ac:dyDescent="0.55000000000000004">
      <c r="A25" s="22"/>
      <c r="B25" s="22"/>
      <c r="C25" s="22"/>
      <c r="D25" s="22"/>
      <c r="E25" s="81" t="s">
        <v>99</v>
      </c>
      <c r="F25" s="262"/>
      <c r="G25" s="238"/>
      <c r="H25" s="125"/>
      <c r="I25" s="125"/>
      <c r="J25" s="125"/>
      <c r="K25" s="190"/>
      <c r="L25" s="190"/>
      <c r="M25" s="125"/>
      <c r="N25" s="125"/>
      <c r="O25" s="125"/>
      <c r="P25" s="125"/>
      <c r="Q25" s="125"/>
      <c r="R25" s="125"/>
      <c r="S25" s="434"/>
      <c r="T25" s="434"/>
      <c r="U25" s="434"/>
      <c r="V25" s="434"/>
      <c r="W25" s="43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24"/>
      <c r="AK25" s="24"/>
      <c r="AL25" s="24"/>
      <c r="AM25" s="24"/>
      <c r="AN25" s="24"/>
      <c r="AO25" s="24"/>
      <c r="AP25" s="24"/>
      <c r="AQ25" s="24"/>
      <c r="AR25" s="24"/>
      <c r="AS25" s="24"/>
      <c r="AT25" s="24"/>
      <c r="AU25" s="24"/>
      <c r="AV25" s="24"/>
      <c r="AW25" s="24"/>
      <c r="AX25" s="24"/>
    </row>
    <row r="26" spans="1:50" s="23" customFormat="1" ht="22.5" thickTop="1" x14ac:dyDescent="0.5">
      <c r="A26" s="22"/>
      <c r="B26" s="22"/>
      <c r="C26" s="22"/>
      <c r="D26" s="22"/>
      <c r="E26" s="23" t="s">
        <v>25</v>
      </c>
      <c r="F26" s="263"/>
      <c r="G26" s="107"/>
      <c r="H26" s="107"/>
      <c r="I26" s="107"/>
      <c r="J26" s="107"/>
      <c r="K26" s="190"/>
      <c r="L26" s="190"/>
      <c r="M26" s="107"/>
      <c r="N26" s="107"/>
      <c r="O26" s="107"/>
      <c r="P26" s="107"/>
      <c r="Q26" s="107"/>
      <c r="R26" s="107"/>
      <c r="S26" s="434"/>
      <c r="T26" s="434"/>
      <c r="U26" s="434"/>
      <c r="V26" s="434"/>
      <c r="W26" s="43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  <c r="AK26" s="24"/>
      <c r="AL26" s="24"/>
      <c r="AM26" s="24"/>
      <c r="AN26" s="24"/>
      <c r="AO26" s="24"/>
      <c r="AP26" s="24"/>
      <c r="AQ26" s="24"/>
      <c r="AR26" s="24"/>
      <c r="AS26" s="24"/>
      <c r="AT26" s="24"/>
      <c r="AU26" s="24"/>
      <c r="AV26" s="24"/>
      <c r="AW26" s="24"/>
      <c r="AX26" s="24"/>
    </row>
    <row r="27" spans="1:50" s="23" customFormat="1" x14ac:dyDescent="0.5">
      <c r="A27" s="22"/>
      <c r="B27" s="22"/>
      <c r="C27" s="22"/>
      <c r="D27" s="22"/>
      <c r="E27" s="23" t="s">
        <v>98</v>
      </c>
      <c r="F27" s="263"/>
      <c r="G27" s="107"/>
      <c r="H27" s="107"/>
      <c r="I27" s="107"/>
      <c r="J27" s="107"/>
      <c r="K27" s="190"/>
      <c r="L27" s="190"/>
      <c r="M27" s="107"/>
      <c r="N27" s="107"/>
      <c r="O27" s="107"/>
      <c r="P27" s="107"/>
      <c r="Q27" s="107"/>
      <c r="R27" s="107"/>
      <c r="S27" s="434"/>
      <c r="T27" s="434"/>
      <c r="U27" s="434"/>
      <c r="V27" s="434"/>
      <c r="W27" s="434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24"/>
      <c r="AI27" s="24"/>
      <c r="AJ27" s="24"/>
      <c r="AK27" s="24"/>
      <c r="AL27" s="24"/>
      <c r="AM27" s="24"/>
      <c r="AN27" s="24"/>
      <c r="AO27" s="24"/>
      <c r="AP27" s="24"/>
      <c r="AQ27" s="24"/>
      <c r="AR27" s="24"/>
      <c r="AS27" s="24"/>
      <c r="AT27" s="24"/>
      <c r="AU27" s="24"/>
      <c r="AV27" s="24"/>
      <c r="AW27" s="24"/>
      <c r="AX27" s="24"/>
    </row>
    <row r="28" spans="1:50" s="23" customFormat="1" x14ac:dyDescent="0.5">
      <c r="A28" s="22"/>
      <c r="B28" s="22"/>
      <c r="C28" s="22"/>
      <c r="D28" s="22"/>
      <c r="E28" s="23" t="s">
        <v>18</v>
      </c>
      <c r="F28" s="263"/>
      <c r="G28" s="107"/>
      <c r="H28" s="107"/>
      <c r="I28" s="107"/>
      <c r="J28" s="107"/>
      <c r="K28" s="190"/>
      <c r="L28" s="190"/>
      <c r="M28" s="107"/>
      <c r="N28" s="107"/>
      <c r="O28" s="107"/>
      <c r="P28" s="107"/>
      <c r="Q28" s="107"/>
      <c r="R28" s="107"/>
      <c r="S28" s="434"/>
      <c r="T28" s="434"/>
      <c r="U28" s="434"/>
      <c r="V28" s="434"/>
      <c r="W28" s="434"/>
      <c r="X28" s="24"/>
      <c r="Y28" s="24"/>
      <c r="Z28" s="24"/>
      <c r="AA28" s="24"/>
      <c r="AB28" s="24"/>
      <c r="AC28" s="24"/>
      <c r="AD28" s="24"/>
      <c r="AE28" s="24"/>
      <c r="AF28" s="24"/>
      <c r="AG28" s="24"/>
      <c r="AH28" s="24"/>
      <c r="AI28" s="24"/>
      <c r="AJ28" s="24"/>
      <c r="AK28" s="24"/>
      <c r="AL28" s="24"/>
      <c r="AM28" s="24"/>
      <c r="AN28" s="24"/>
      <c r="AO28" s="24"/>
      <c r="AP28" s="24"/>
      <c r="AQ28" s="24"/>
      <c r="AR28" s="24"/>
      <c r="AS28" s="24"/>
      <c r="AT28" s="24"/>
      <c r="AU28" s="24"/>
      <c r="AV28" s="24"/>
      <c r="AW28" s="24"/>
      <c r="AX28" s="24"/>
    </row>
  </sheetData>
  <autoFilter ref="R1:R28"/>
  <mergeCells count="25">
    <mergeCell ref="U5:U8"/>
    <mergeCell ref="F4:G4"/>
    <mergeCell ref="E5:E8"/>
    <mergeCell ref="F6:F8"/>
    <mergeCell ref="K5:K8"/>
    <mergeCell ref="L5:L8"/>
    <mergeCell ref="T5:T8"/>
    <mergeCell ref="G6:G8"/>
    <mergeCell ref="O5:O8"/>
    <mergeCell ref="P5:P8"/>
    <mergeCell ref="N5:N8"/>
    <mergeCell ref="M5:M8"/>
    <mergeCell ref="Q5:Q8"/>
    <mergeCell ref="R5:R8"/>
    <mergeCell ref="A1:R1"/>
    <mergeCell ref="A2:R2"/>
    <mergeCell ref="A3:R3"/>
    <mergeCell ref="A5:A8"/>
    <mergeCell ref="C5:C8"/>
    <mergeCell ref="B5:B8"/>
    <mergeCell ref="D5:D8"/>
    <mergeCell ref="J5:J8"/>
    <mergeCell ref="I5:I8"/>
    <mergeCell ref="F5:H5"/>
    <mergeCell ref="H6:H8"/>
  </mergeCells>
  <phoneticPr fontId="2" type="noConversion"/>
  <conditionalFormatting sqref="F11">
    <cfRule type="cellIs" dxfId="38" priority="9" stopIfTrue="1" operator="between">
      <formula>2000001</formula>
      <formula>500000000</formula>
    </cfRule>
  </conditionalFormatting>
  <conditionalFormatting sqref="F12:F14">
    <cfRule type="cellIs" dxfId="37" priority="7" stopIfTrue="1" operator="between">
      <formula>2000001</formula>
      <formula>500000000</formula>
    </cfRule>
  </conditionalFormatting>
  <conditionalFormatting sqref="F18">
    <cfRule type="cellIs" dxfId="36" priority="1" stopIfTrue="1" operator="between">
      <formula>2000001</formula>
      <formula>500000000</formula>
    </cfRule>
  </conditionalFormatting>
  <pageMargins left="0.51181102362204722" right="0.51181102362204722" top="0.74803149606299213" bottom="0.78740157480314965" header="0.27559055118110237" footer="0.31496062992125984"/>
  <pageSetup paperSize="9" scale="78" orientation="landscape" blackAndWhite="1" r:id="rId1"/>
  <headerFooter alignWithMargins="0"/>
  <rowBreaks count="1" manualBreakCount="1">
    <brk id="22" max="22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27"/>
  <sheetViews>
    <sheetView topLeftCell="A3" zoomScaleNormal="100" zoomScaleSheetLayoutView="100" workbookViewId="0">
      <selection activeCell="A11" sqref="A11:XFD11"/>
    </sheetView>
  </sheetViews>
  <sheetFormatPr defaultRowHeight="21.75" x14ac:dyDescent="0.5"/>
  <cols>
    <col min="1" max="1" width="5.85546875" style="3" customWidth="1"/>
    <col min="2" max="3" width="6.7109375" style="3" customWidth="1"/>
    <col min="4" max="4" width="6.5703125" style="3" customWidth="1"/>
    <col min="5" max="5" width="46.42578125" style="1" customWidth="1"/>
    <col min="6" max="6" width="16" style="4" bestFit="1" customWidth="1"/>
    <col min="7" max="7" width="13.7109375" style="106" customWidth="1"/>
    <col min="8" max="8" width="13.7109375" style="106" hidden="1" customWidth="1"/>
    <col min="9" max="9" width="33.28515625" style="106" hidden="1" customWidth="1"/>
    <col min="10" max="10" width="13.140625" style="106" hidden="1" customWidth="1"/>
    <col min="11" max="11" width="12.28515625" style="156" hidden="1" customWidth="1"/>
    <col min="12" max="12" width="11.140625" style="156" hidden="1" customWidth="1"/>
    <col min="13" max="14" width="33.7109375" style="106" hidden="1" customWidth="1"/>
    <col min="15" max="15" width="27" style="106" hidden="1" customWidth="1"/>
    <col min="16" max="17" width="46.7109375" style="106" customWidth="1"/>
    <col min="18" max="18" width="5.140625" style="441" customWidth="1"/>
    <col min="19" max="19" width="19.5703125" style="434" bestFit="1" customWidth="1"/>
    <col min="20" max="20" width="11" style="434" bestFit="1" customWidth="1"/>
    <col min="21" max="21" width="14.5703125" style="434" bestFit="1" customWidth="1"/>
    <col min="22" max="22" width="9.140625" style="434"/>
    <col min="23" max="23" width="14.5703125" style="434" bestFit="1" customWidth="1"/>
    <col min="24" max="31" width="9.140625" style="2"/>
    <col min="32" max="16384" width="9.140625" style="1"/>
  </cols>
  <sheetData>
    <row r="1" spans="1:42" x14ac:dyDescent="0.5">
      <c r="A1" s="725" t="s">
        <v>208</v>
      </c>
      <c r="B1" s="725"/>
      <c r="C1" s="725"/>
      <c r="D1" s="725"/>
      <c r="E1" s="725"/>
      <c r="F1" s="725"/>
      <c r="G1" s="725"/>
      <c r="H1" s="725"/>
      <c r="I1" s="725"/>
      <c r="J1" s="725"/>
      <c r="K1" s="725"/>
      <c r="L1" s="725"/>
      <c r="M1" s="725"/>
      <c r="N1" s="725"/>
      <c r="O1" s="725"/>
      <c r="P1" s="725"/>
      <c r="Q1" s="725"/>
      <c r="R1" s="464"/>
      <c r="U1" s="434" t="s">
        <v>261</v>
      </c>
      <c r="W1" s="434" t="s">
        <v>202</v>
      </c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</row>
    <row r="2" spans="1:42" x14ac:dyDescent="0.5">
      <c r="A2" s="725" t="s">
        <v>8</v>
      </c>
      <c r="B2" s="725"/>
      <c r="C2" s="725"/>
      <c r="D2" s="725"/>
      <c r="E2" s="725"/>
      <c r="F2" s="725"/>
      <c r="G2" s="725"/>
      <c r="H2" s="725"/>
      <c r="I2" s="725"/>
      <c r="J2" s="725"/>
      <c r="K2" s="725"/>
      <c r="L2" s="725"/>
      <c r="M2" s="725"/>
      <c r="N2" s="725"/>
      <c r="O2" s="725"/>
      <c r="P2" s="725"/>
      <c r="Q2" s="725"/>
      <c r="R2" s="464"/>
      <c r="S2" s="435" t="s">
        <v>259</v>
      </c>
      <c r="T2" s="434">
        <v>19</v>
      </c>
      <c r="U2" s="436" t="e">
        <f>+#REF!+#REF!+#REF!+#REF!+#REF!+#REF!+#REF!+#REF!+#REF!+#REF!+#REF!+#REF!+#REF!+#REF!+#REF!+#REF!+#REF!+#REF!+#REF!</f>
        <v>#REF!</v>
      </c>
      <c r="V2" s="465" t="s">
        <v>207</v>
      </c>
      <c r="W2" s="436" t="s">
        <v>207</v>
      </c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</row>
    <row r="3" spans="1:42" x14ac:dyDescent="0.5">
      <c r="A3" s="725" t="s">
        <v>342</v>
      </c>
      <c r="B3" s="725"/>
      <c r="C3" s="725"/>
      <c r="D3" s="725"/>
      <c r="E3" s="725"/>
      <c r="F3" s="725"/>
      <c r="G3" s="725"/>
      <c r="H3" s="725"/>
      <c r="I3" s="725"/>
      <c r="J3" s="725"/>
      <c r="K3" s="725"/>
      <c r="L3" s="725"/>
      <c r="M3" s="725"/>
      <c r="N3" s="725"/>
      <c r="O3" s="725"/>
      <c r="P3" s="725"/>
      <c r="Q3" s="725"/>
      <c r="R3" s="464"/>
      <c r="S3" s="437" t="s">
        <v>260</v>
      </c>
      <c r="T3" s="438">
        <v>8</v>
      </c>
      <c r="U3" s="439" t="e">
        <f>+#REF!+#REF!+#REF!+#REF!+#REF!+#REF!+#REF!+#REF!</f>
        <v>#REF!</v>
      </c>
      <c r="V3" s="440">
        <v>2</v>
      </c>
      <c r="W3" s="439" t="e">
        <f>+#REF!+#REF!</f>
        <v>#REF!</v>
      </c>
      <c r="X3" s="1"/>
      <c r="Y3" s="1"/>
      <c r="Z3" s="1"/>
      <c r="AA3" s="1"/>
      <c r="AB3" s="1"/>
      <c r="AC3" s="1"/>
      <c r="AD3" s="1"/>
      <c r="AE3" s="1"/>
    </row>
    <row r="4" spans="1:42" ht="17.25" customHeight="1" x14ac:dyDescent="0.5">
      <c r="A4" s="1"/>
      <c r="B4" s="1"/>
      <c r="C4" s="1"/>
      <c r="D4" s="1"/>
      <c r="F4" s="734"/>
      <c r="G4" s="734"/>
      <c r="H4" s="3"/>
      <c r="I4" s="3"/>
      <c r="J4" s="5"/>
      <c r="M4" s="3"/>
      <c r="N4" s="503"/>
      <c r="O4" s="688"/>
      <c r="P4" s="691"/>
      <c r="Q4" s="694"/>
      <c r="S4" s="434" t="s">
        <v>265</v>
      </c>
      <c r="T4" s="442" t="s">
        <v>207</v>
      </c>
      <c r="U4" s="442" t="s">
        <v>207</v>
      </c>
      <c r="V4" s="434" t="s">
        <v>207</v>
      </c>
      <c r="W4" s="434" t="s">
        <v>207</v>
      </c>
    </row>
    <row r="5" spans="1:42" ht="21.75" customHeight="1" x14ac:dyDescent="0.5">
      <c r="A5" s="723" t="s">
        <v>19</v>
      </c>
      <c r="B5" s="723" t="s">
        <v>20</v>
      </c>
      <c r="C5" s="723" t="s">
        <v>129</v>
      </c>
      <c r="D5" s="723" t="s">
        <v>21</v>
      </c>
      <c r="E5" s="723" t="s">
        <v>29</v>
      </c>
      <c r="F5" s="736" t="s">
        <v>26</v>
      </c>
      <c r="G5" s="737"/>
      <c r="H5" s="738"/>
      <c r="I5" s="726" t="s">
        <v>264</v>
      </c>
      <c r="J5" s="726" t="s">
        <v>122</v>
      </c>
      <c r="K5" s="726" t="s">
        <v>121</v>
      </c>
      <c r="L5" s="729" t="s">
        <v>123</v>
      </c>
      <c r="M5" s="741" t="s">
        <v>267</v>
      </c>
      <c r="N5" s="741" t="s">
        <v>291</v>
      </c>
      <c r="O5" s="741" t="s">
        <v>310</v>
      </c>
      <c r="P5" s="741" t="s">
        <v>327</v>
      </c>
      <c r="Q5" s="741" t="s">
        <v>341</v>
      </c>
      <c r="R5" s="443"/>
      <c r="T5" s="744" t="s">
        <v>142</v>
      </c>
      <c r="U5" s="744" t="s">
        <v>150</v>
      </c>
    </row>
    <row r="6" spans="1:42" ht="21" customHeight="1" x14ac:dyDescent="0.5">
      <c r="A6" s="724"/>
      <c r="B6" s="724"/>
      <c r="C6" s="724"/>
      <c r="D6" s="724"/>
      <c r="E6" s="724"/>
      <c r="F6" s="731" t="s">
        <v>46</v>
      </c>
      <c r="G6" s="727" t="s">
        <v>103</v>
      </c>
      <c r="H6" s="726" t="s">
        <v>150</v>
      </c>
      <c r="I6" s="727"/>
      <c r="J6" s="727"/>
      <c r="K6" s="727"/>
      <c r="L6" s="730"/>
      <c r="M6" s="742"/>
      <c r="N6" s="742"/>
      <c r="O6" s="742"/>
      <c r="P6" s="742"/>
      <c r="Q6" s="742"/>
      <c r="R6" s="443"/>
      <c r="T6" s="744"/>
      <c r="U6" s="744"/>
    </row>
    <row r="7" spans="1:42" ht="21" customHeight="1" x14ac:dyDescent="0.5">
      <c r="A7" s="724"/>
      <c r="B7" s="724"/>
      <c r="C7" s="724"/>
      <c r="D7" s="724"/>
      <c r="E7" s="724"/>
      <c r="F7" s="731"/>
      <c r="G7" s="727"/>
      <c r="H7" s="727"/>
      <c r="I7" s="727"/>
      <c r="J7" s="727"/>
      <c r="K7" s="727"/>
      <c r="L7" s="730"/>
      <c r="M7" s="742"/>
      <c r="N7" s="742"/>
      <c r="O7" s="742"/>
      <c r="P7" s="742"/>
      <c r="Q7" s="742"/>
      <c r="R7" s="443"/>
      <c r="T7" s="744"/>
      <c r="U7" s="744"/>
    </row>
    <row r="8" spans="1:42" ht="18" customHeight="1" x14ac:dyDescent="0.5">
      <c r="A8" s="724"/>
      <c r="B8" s="724"/>
      <c r="C8" s="733"/>
      <c r="D8" s="724"/>
      <c r="E8" s="724"/>
      <c r="F8" s="732"/>
      <c r="G8" s="728"/>
      <c r="H8" s="728"/>
      <c r="I8" s="728"/>
      <c r="J8" s="728"/>
      <c r="K8" s="728"/>
      <c r="L8" s="730"/>
      <c r="M8" s="743"/>
      <c r="N8" s="743"/>
      <c r="O8" s="743"/>
      <c r="P8" s="743"/>
      <c r="Q8" s="743"/>
      <c r="R8" s="443"/>
      <c r="T8" s="744"/>
      <c r="U8" s="744"/>
    </row>
    <row r="9" spans="1:42" x14ac:dyDescent="0.5">
      <c r="A9" s="12"/>
      <c r="B9" s="12"/>
      <c r="C9" s="12"/>
      <c r="D9" s="12"/>
      <c r="E9" s="32" t="s">
        <v>16</v>
      </c>
      <c r="F9" s="12"/>
      <c r="G9" s="105"/>
      <c r="H9" s="105"/>
      <c r="I9" s="105"/>
      <c r="J9" s="105"/>
      <c r="K9" s="189"/>
      <c r="L9" s="189"/>
      <c r="M9" s="105"/>
      <c r="N9" s="105"/>
      <c r="O9" s="105"/>
      <c r="P9" s="105"/>
      <c r="Q9" s="105"/>
    </row>
    <row r="10" spans="1:42" s="9" customFormat="1" ht="19.5" customHeight="1" x14ac:dyDescent="0.2">
      <c r="A10" s="6"/>
      <c r="B10" s="6"/>
      <c r="C10" s="6"/>
      <c r="D10" s="6"/>
      <c r="E10" s="17" t="s">
        <v>37</v>
      </c>
      <c r="F10" s="29"/>
      <c r="G10" s="11"/>
      <c r="H10" s="11"/>
      <c r="I10" s="11"/>
      <c r="J10" s="11"/>
      <c r="K10" s="10"/>
      <c r="L10" s="10"/>
      <c r="M10" s="11"/>
      <c r="N10" s="11"/>
      <c r="O10" s="11"/>
      <c r="P10" s="11"/>
      <c r="Q10" s="11"/>
      <c r="R10" s="445"/>
      <c r="S10" s="437"/>
      <c r="T10" s="437"/>
      <c r="U10" s="437"/>
      <c r="V10" s="437"/>
      <c r="W10" s="437"/>
    </row>
    <row r="11" spans="1:42" s="19" customFormat="1" x14ac:dyDescent="0.2">
      <c r="A11" s="483"/>
      <c r="B11" s="483"/>
      <c r="C11" s="606"/>
      <c r="D11" s="483"/>
      <c r="E11" s="605"/>
      <c r="F11" s="584"/>
      <c r="G11" s="485"/>
      <c r="H11" s="485"/>
      <c r="I11" s="568"/>
      <c r="J11" s="549"/>
      <c r="K11" s="549"/>
      <c r="L11" s="549"/>
      <c r="M11" s="568"/>
      <c r="N11" s="690"/>
      <c r="O11" s="690"/>
      <c r="P11" s="690"/>
      <c r="Q11" s="690"/>
      <c r="R11" s="462"/>
      <c r="S11" s="453"/>
      <c r="T11" s="453"/>
      <c r="U11" s="453"/>
      <c r="V11" s="453"/>
      <c r="W11" s="453"/>
    </row>
    <row r="12" spans="1:42" s="9" customFormat="1" ht="15" customHeight="1" x14ac:dyDescent="0.2">
      <c r="A12" s="6"/>
      <c r="B12" s="13"/>
      <c r="C12" s="13"/>
      <c r="D12" s="13"/>
      <c r="E12" s="7"/>
      <c r="F12" s="334"/>
      <c r="G12" s="11"/>
      <c r="H12" s="11"/>
      <c r="I12" s="257"/>
      <c r="J12" s="11"/>
      <c r="K12" s="10"/>
      <c r="L12" s="10"/>
      <c r="M12" s="257"/>
      <c r="N12" s="257"/>
      <c r="O12" s="257"/>
      <c r="P12" s="257"/>
      <c r="Q12" s="257"/>
      <c r="R12" s="445"/>
      <c r="S12" s="437"/>
      <c r="T12" s="437"/>
      <c r="U12" s="437"/>
      <c r="V12" s="437"/>
      <c r="W12" s="437"/>
    </row>
    <row r="13" spans="1:42" s="14" customFormat="1" ht="22.5" thickBot="1" x14ac:dyDescent="0.55000000000000004">
      <c r="A13" s="241">
        <f>+A11</f>
        <v>0</v>
      </c>
      <c r="B13" s="241"/>
      <c r="C13" s="241"/>
      <c r="D13" s="241"/>
      <c r="E13" s="242" t="s">
        <v>47</v>
      </c>
      <c r="F13" s="329">
        <f>SUM(F11:F12)</f>
        <v>0</v>
      </c>
      <c r="G13" s="243">
        <f>SUM(G12:G12)</f>
        <v>0</v>
      </c>
      <c r="H13" s="243"/>
      <c r="I13" s="243"/>
      <c r="J13" s="243">
        <f>SUM(J12:J12)</f>
        <v>0</v>
      </c>
      <c r="K13" s="243">
        <f>SUM(K12:K12)</f>
        <v>0</v>
      </c>
      <c r="L13" s="243">
        <f>SUM(L12:L12)</f>
        <v>0</v>
      </c>
      <c r="M13" s="243"/>
      <c r="N13" s="243"/>
      <c r="O13" s="243"/>
      <c r="P13" s="243"/>
      <c r="Q13" s="243"/>
      <c r="R13" s="449"/>
      <c r="S13" s="450">
        <f>+F13+G13</f>
        <v>0</v>
      </c>
      <c r="T13" s="451"/>
      <c r="U13" s="451"/>
      <c r="V13" s="452"/>
      <c r="W13" s="452"/>
    </row>
    <row r="14" spans="1:42" s="19" customFormat="1" ht="22.5" hidden="1" thickBot="1" x14ac:dyDescent="0.25">
      <c r="A14" s="17"/>
      <c r="B14" s="17"/>
      <c r="C14" s="17"/>
      <c r="D14" s="17"/>
      <c r="E14" s="30" t="s">
        <v>10</v>
      </c>
      <c r="F14" s="336"/>
      <c r="G14" s="34"/>
      <c r="H14" s="34"/>
      <c r="I14" s="257"/>
      <c r="J14" s="34"/>
      <c r="K14" s="18"/>
      <c r="L14" s="18"/>
      <c r="M14" s="257"/>
      <c r="N14" s="257"/>
      <c r="O14" s="257"/>
      <c r="P14" s="257"/>
      <c r="Q14" s="257"/>
      <c r="R14" s="445"/>
      <c r="S14" s="453"/>
      <c r="T14" s="453"/>
      <c r="U14" s="453"/>
      <c r="V14" s="453"/>
      <c r="W14" s="453"/>
    </row>
    <row r="15" spans="1:42" s="19" customFormat="1" ht="22.5" hidden="1" thickBot="1" x14ac:dyDescent="0.25">
      <c r="A15" s="483"/>
      <c r="B15" s="483"/>
      <c r="C15" s="606"/>
      <c r="D15" s="483"/>
      <c r="E15" s="605"/>
      <c r="F15" s="584"/>
      <c r="G15" s="485"/>
      <c r="H15" s="485"/>
      <c r="I15" s="549"/>
      <c r="J15" s="542"/>
      <c r="K15" s="543"/>
      <c r="L15" s="543"/>
      <c r="M15" s="549"/>
      <c r="N15" s="549"/>
      <c r="O15" s="549"/>
      <c r="P15" s="549"/>
      <c r="Q15" s="549"/>
      <c r="R15" s="462"/>
      <c r="S15" s="453"/>
      <c r="T15" s="453"/>
      <c r="U15" s="453"/>
      <c r="V15" s="453"/>
      <c r="W15" s="453"/>
    </row>
    <row r="16" spans="1:42" s="9" customFormat="1" ht="23.25" hidden="1" customHeight="1" x14ac:dyDescent="0.2">
      <c r="A16" s="271"/>
      <c r="B16" s="271"/>
      <c r="C16" s="271"/>
      <c r="D16" s="271"/>
      <c r="E16" s="357"/>
      <c r="F16" s="337"/>
      <c r="G16" s="269"/>
      <c r="H16" s="269"/>
      <c r="I16" s="269"/>
      <c r="J16" s="11"/>
      <c r="K16" s="10"/>
      <c r="L16" s="10"/>
      <c r="M16" s="269"/>
      <c r="N16" s="269"/>
      <c r="O16" s="269"/>
      <c r="P16" s="269"/>
      <c r="Q16" s="269"/>
      <c r="R16" s="445"/>
      <c r="S16" s="437"/>
      <c r="T16" s="437"/>
      <c r="U16" s="437"/>
      <c r="V16" s="437"/>
      <c r="W16" s="437"/>
    </row>
    <row r="17" spans="1:50" s="19" customFormat="1" ht="22.5" hidden="1" thickBot="1" x14ac:dyDescent="0.55000000000000004">
      <c r="A17" s="244">
        <f>+A15</f>
        <v>0</v>
      </c>
      <c r="B17" s="244"/>
      <c r="C17" s="244"/>
      <c r="D17" s="244"/>
      <c r="E17" s="245" t="s">
        <v>33</v>
      </c>
      <c r="F17" s="330">
        <f>SUM(F15:F16)</f>
        <v>0</v>
      </c>
      <c r="G17" s="246">
        <f>SUM(G16:G16)</f>
        <v>0</v>
      </c>
      <c r="H17" s="246"/>
      <c r="I17" s="246"/>
      <c r="J17" s="246">
        <f>SUM(J16:J16)</f>
        <v>0</v>
      </c>
      <c r="K17" s="246">
        <f>SUM(K16:K16)</f>
        <v>0</v>
      </c>
      <c r="L17" s="246">
        <f>SUM(L16:L16)</f>
        <v>0</v>
      </c>
      <c r="M17" s="246"/>
      <c r="N17" s="246"/>
      <c r="O17" s="246"/>
      <c r="P17" s="246"/>
      <c r="Q17" s="246"/>
      <c r="R17" s="443"/>
      <c r="S17" s="455">
        <f>+F17+G17</f>
        <v>0</v>
      </c>
      <c r="T17" s="451"/>
      <c r="U17" s="451"/>
      <c r="V17" s="453"/>
      <c r="W17" s="453"/>
    </row>
    <row r="18" spans="1:50" s="28" customFormat="1" ht="22.5" thickBot="1" x14ac:dyDescent="0.55000000000000004">
      <c r="A18" s="247">
        <f>+A13+A17</f>
        <v>0</v>
      </c>
      <c r="B18" s="248"/>
      <c r="C18" s="248"/>
      <c r="D18" s="248"/>
      <c r="E18" s="248" t="s">
        <v>193</v>
      </c>
      <c r="F18" s="331">
        <f>F13+F17</f>
        <v>0</v>
      </c>
      <c r="G18" s="249">
        <f>+G13+G17</f>
        <v>0</v>
      </c>
      <c r="H18" s="249"/>
      <c r="I18" s="249"/>
      <c r="J18" s="249">
        <f>J13+J17</f>
        <v>0</v>
      </c>
      <c r="K18" s="249">
        <f>K13+K17</f>
        <v>0</v>
      </c>
      <c r="L18" s="249">
        <f>L13+L17</f>
        <v>0</v>
      </c>
      <c r="M18" s="249"/>
      <c r="N18" s="249"/>
      <c r="O18" s="249"/>
      <c r="P18" s="249"/>
      <c r="Q18" s="249"/>
      <c r="R18" s="456"/>
      <c r="S18" s="436">
        <f>+S13+S17</f>
        <v>0</v>
      </c>
      <c r="T18" s="457"/>
      <c r="U18" s="457"/>
      <c r="V18" s="434"/>
      <c r="W18" s="434"/>
      <c r="X18" s="2"/>
      <c r="Y18" s="2"/>
      <c r="Z18" s="2"/>
      <c r="AA18" s="2"/>
      <c r="AB18" s="2"/>
      <c r="AC18" s="2"/>
      <c r="AD18" s="2"/>
      <c r="AE18" s="2"/>
    </row>
    <row r="19" spans="1:50" s="9" customFormat="1" x14ac:dyDescent="0.2">
      <c r="A19" s="15"/>
      <c r="B19" s="15"/>
      <c r="C19" s="15"/>
      <c r="D19" s="15"/>
      <c r="E19" s="31"/>
      <c r="F19" s="21"/>
      <c r="G19" s="20"/>
      <c r="H19" s="20"/>
      <c r="I19" s="20"/>
      <c r="J19" s="20"/>
      <c r="K19" s="104"/>
      <c r="L19" s="104"/>
      <c r="M19" s="20"/>
      <c r="N19" s="20"/>
      <c r="O19" s="20"/>
      <c r="P19" s="20"/>
      <c r="Q19" s="20"/>
      <c r="R19" s="445"/>
      <c r="S19" s="437"/>
      <c r="T19" s="437"/>
      <c r="U19" s="437"/>
      <c r="V19" s="437"/>
      <c r="W19" s="437"/>
    </row>
    <row r="20" spans="1:50" s="9" customFormat="1" x14ac:dyDescent="0.2">
      <c r="A20" s="15"/>
      <c r="B20" s="15"/>
      <c r="C20" s="15"/>
      <c r="D20" s="15"/>
      <c r="E20" s="31"/>
      <c r="F20" s="21"/>
      <c r="G20" s="20"/>
      <c r="H20" s="20"/>
      <c r="I20" s="20"/>
      <c r="J20" s="20"/>
      <c r="K20" s="104"/>
      <c r="L20" s="104"/>
      <c r="M20" s="20"/>
      <c r="N20" s="20"/>
      <c r="O20" s="20"/>
      <c r="P20" s="20"/>
      <c r="Q20" s="20"/>
      <c r="R20" s="445"/>
      <c r="S20" s="437"/>
      <c r="T20" s="437"/>
      <c r="U20" s="437"/>
      <c r="V20" s="437"/>
      <c r="W20" s="437"/>
    </row>
    <row r="21" spans="1:50" s="9" customFormat="1" x14ac:dyDescent="0.2">
      <c r="A21" s="15"/>
      <c r="B21" s="15"/>
      <c r="C21" s="15"/>
      <c r="D21" s="15"/>
      <c r="E21" s="31"/>
      <c r="F21" s="21"/>
      <c r="G21" s="20"/>
      <c r="H21" s="20"/>
      <c r="I21" s="20"/>
      <c r="J21" s="20"/>
      <c r="K21" s="104"/>
      <c r="L21" s="104"/>
      <c r="M21" s="20"/>
      <c r="N21" s="20"/>
      <c r="O21" s="20"/>
      <c r="P21" s="20"/>
      <c r="Q21" s="20"/>
      <c r="R21" s="445"/>
      <c r="S21" s="437"/>
      <c r="T21" s="437"/>
      <c r="U21" s="437"/>
      <c r="V21" s="437"/>
      <c r="W21" s="437"/>
    </row>
    <row r="22" spans="1:50" s="9" customFormat="1" x14ac:dyDescent="0.5">
      <c r="A22" s="15"/>
      <c r="B22" s="15"/>
      <c r="C22" s="15"/>
      <c r="D22" s="15"/>
      <c r="E22" s="31"/>
      <c r="F22" s="35"/>
      <c r="G22" s="20"/>
      <c r="H22" s="20"/>
      <c r="I22" s="20"/>
      <c r="J22" s="20"/>
      <c r="K22" s="104"/>
      <c r="L22" s="104"/>
      <c r="M22" s="20"/>
      <c r="N22" s="20"/>
      <c r="O22" s="20"/>
      <c r="P22" s="20"/>
      <c r="Q22" s="20"/>
      <c r="R22" s="445"/>
      <c r="S22" s="437"/>
      <c r="T22" s="437"/>
      <c r="U22" s="437"/>
      <c r="V22" s="437"/>
      <c r="W22" s="437"/>
    </row>
    <row r="24" spans="1:50" s="23" customFormat="1" ht="22.5" thickBot="1" x14ac:dyDescent="0.55000000000000004">
      <c r="A24" s="22"/>
      <c r="B24" s="22"/>
      <c r="C24" s="22"/>
      <c r="D24" s="22"/>
      <c r="E24" s="81" t="s">
        <v>99</v>
      </c>
      <c r="F24" s="82"/>
      <c r="G24" s="238"/>
      <c r="H24" s="125"/>
      <c r="I24" s="125"/>
      <c r="J24" s="125"/>
      <c r="K24" s="190"/>
      <c r="L24" s="190"/>
      <c r="M24" s="125"/>
      <c r="N24" s="125"/>
      <c r="O24" s="125"/>
      <c r="P24" s="125"/>
      <c r="Q24" s="125"/>
      <c r="R24" s="441"/>
      <c r="S24" s="434"/>
      <c r="T24" s="434"/>
      <c r="U24" s="434"/>
      <c r="V24" s="434"/>
      <c r="W24" s="43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  <c r="AM24" s="24"/>
      <c r="AN24" s="24"/>
      <c r="AO24" s="24"/>
      <c r="AP24" s="24"/>
      <c r="AQ24" s="24"/>
      <c r="AR24" s="24"/>
      <c r="AS24" s="24"/>
      <c r="AT24" s="24"/>
      <c r="AU24" s="24"/>
      <c r="AV24" s="24"/>
      <c r="AW24" s="24"/>
      <c r="AX24" s="24"/>
    </row>
    <row r="25" spans="1:50" s="23" customFormat="1" ht="22.5" thickTop="1" x14ac:dyDescent="0.5">
      <c r="A25" s="22"/>
      <c r="B25" s="22"/>
      <c r="C25" s="22"/>
      <c r="D25" s="22"/>
      <c r="E25" s="23" t="s">
        <v>25</v>
      </c>
      <c r="F25" s="25"/>
      <c r="G25" s="107"/>
      <c r="H25" s="107"/>
      <c r="I25" s="107"/>
      <c r="J25" s="107"/>
      <c r="K25" s="190"/>
      <c r="L25" s="190"/>
      <c r="M25" s="107"/>
      <c r="N25" s="107"/>
      <c r="O25" s="107"/>
      <c r="P25" s="107"/>
      <c r="Q25" s="107"/>
      <c r="R25" s="441"/>
      <c r="S25" s="434"/>
      <c r="T25" s="434"/>
      <c r="U25" s="434"/>
      <c r="V25" s="434"/>
      <c r="W25" s="43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24"/>
      <c r="AK25" s="24"/>
      <c r="AL25" s="24"/>
      <c r="AM25" s="24"/>
      <c r="AN25" s="24"/>
      <c r="AO25" s="24"/>
      <c r="AP25" s="24"/>
      <c r="AQ25" s="24"/>
      <c r="AR25" s="24"/>
      <c r="AS25" s="24"/>
      <c r="AT25" s="24"/>
      <c r="AU25" s="24"/>
      <c r="AV25" s="24"/>
      <c r="AW25" s="24"/>
      <c r="AX25" s="24"/>
    </row>
    <row r="26" spans="1:50" s="23" customFormat="1" x14ac:dyDescent="0.5">
      <c r="A26" s="22"/>
      <c r="B26" s="22"/>
      <c r="C26" s="22"/>
      <c r="D26" s="22"/>
      <c r="E26" s="23" t="s">
        <v>98</v>
      </c>
      <c r="F26" s="25"/>
      <c r="G26" s="107"/>
      <c r="H26" s="107"/>
      <c r="I26" s="107"/>
      <c r="J26" s="107"/>
      <c r="K26" s="190"/>
      <c r="L26" s="190"/>
      <c r="M26" s="107"/>
      <c r="N26" s="107"/>
      <c r="O26" s="107"/>
      <c r="P26" s="107"/>
      <c r="Q26" s="107"/>
      <c r="R26" s="441"/>
      <c r="S26" s="434"/>
      <c r="T26" s="434"/>
      <c r="U26" s="434"/>
      <c r="V26" s="434"/>
      <c r="W26" s="43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  <c r="AK26" s="24"/>
      <c r="AL26" s="24"/>
      <c r="AM26" s="24"/>
      <c r="AN26" s="24"/>
      <c r="AO26" s="24"/>
      <c r="AP26" s="24"/>
      <c r="AQ26" s="24"/>
      <c r="AR26" s="24"/>
      <c r="AS26" s="24"/>
      <c r="AT26" s="24"/>
      <c r="AU26" s="24"/>
      <c r="AV26" s="24"/>
      <c r="AW26" s="24"/>
      <c r="AX26" s="24"/>
    </row>
    <row r="27" spans="1:50" s="23" customFormat="1" x14ac:dyDescent="0.5">
      <c r="A27" s="22"/>
      <c r="B27" s="22"/>
      <c r="C27" s="22"/>
      <c r="D27" s="22"/>
      <c r="E27" s="23" t="s">
        <v>18</v>
      </c>
      <c r="F27" s="25"/>
      <c r="G27" s="107"/>
      <c r="H27" s="107"/>
      <c r="I27" s="107"/>
      <c r="J27" s="107"/>
      <c r="K27" s="190"/>
      <c r="L27" s="190"/>
      <c r="M27" s="107"/>
      <c r="N27" s="107"/>
      <c r="O27" s="107"/>
      <c r="P27" s="107"/>
      <c r="Q27" s="107"/>
      <c r="R27" s="441"/>
      <c r="S27" s="434"/>
      <c r="T27" s="434"/>
      <c r="U27" s="434"/>
      <c r="V27" s="434"/>
      <c r="W27" s="434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24"/>
      <c r="AI27" s="24"/>
      <c r="AJ27" s="24"/>
      <c r="AK27" s="24"/>
      <c r="AL27" s="24"/>
      <c r="AM27" s="24"/>
      <c r="AN27" s="24"/>
      <c r="AO27" s="24"/>
      <c r="AP27" s="24"/>
      <c r="AQ27" s="24"/>
      <c r="AR27" s="24"/>
      <c r="AS27" s="24"/>
      <c r="AT27" s="24"/>
      <c r="AU27" s="24"/>
      <c r="AV27" s="24"/>
      <c r="AW27" s="24"/>
      <c r="AX27" s="24"/>
    </row>
  </sheetData>
  <autoFilter ref="R1:R27"/>
  <mergeCells count="24">
    <mergeCell ref="U5:U8"/>
    <mergeCell ref="F4:G4"/>
    <mergeCell ref="E5:E8"/>
    <mergeCell ref="J5:J8"/>
    <mergeCell ref="F6:F8"/>
    <mergeCell ref="I5:I8"/>
    <mergeCell ref="M5:M8"/>
    <mergeCell ref="K5:K8"/>
    <mergeCell ref="L5:L8"/>
    <mergeCell ref="N5:N8"/>
    <mergeCell ref="O5:O8"/>
    <mergeCell ref="P5:P8"/>
    <mergeCell ref="Q5:Q8"/>
    <mergeCell ref="A1:Q1"/>
    <mergeCell ref="A2:Q2"/>
    <mergeCell ref="A3:Q3"/>
    <mergeCell ref="A5:A8"/>
    <mergeCell ref="T5:T8"/>
    <mergeCell ref="B5:B8"/>
    <mergeCell ref="G6:G8"/>
    <mergeCell ref="D5:D8"/>
    <mergeCell ref="F5:H5"/>
    <mergeCell ref="H6:H8"/>
    <mergeCell ref="C5:C8"/>
  </mergeCells>
  <phoneticPr fontId="2" type="noConversion"/>
  <conditionalFormatting sqref="F11">
    <cfRule type="cellIs" dxfId="35" priority="5" stopIfTrue="1" operator="between">
      <formula>2000001</formula>
      <formula>500000000</formula>
    </cfRule>
  </conditionalFormatting>
  <conditionalFormatting sqref="F15">
    <cfRule type="cellIs" dxfId="34" priority="1" stopIfTrue="1" operator="between">
      <formula>2000001</formula>
      <formula>500000000</formula>
    </cfRule>
  </conditionalFormatting>
  <pageMargins left="0.35433070866141736" right="0.35433070866141736" top="0.23622047244094491" bottom="0.23622047244094491" header="0.15748031496062992" footer="0.15748031496062992"/>
  <pageSetup paperSize="9" scale="80" orientation="landscape" blackAndWhite="1" r:id="rId1"/>
  <headerFooter alignWithMargins="0"/>
  <rowBreaks count="1" manualBreakCount="1">
    <brk id="18" max="17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23"/>
  <sheetViews>
    <sheetView view="pageBreakPreview" zoomScaleNormal="100" zoomScaleSheetLayoutView="100" workbookViewId="0">
      <selection activeCell="G16" sqref="G16:H16"/>
    </sheetView>
  </sheetViews>
  <sheetFormatPr defaultRowHeight="21.75" x14ac:dyDescent="0.5"/>
  <cols>
    <col min="1" max="1" width="5.85546875" style="3" customWidth="1"/>
    <col min="2" max="3" width="6.7109375" style="3" customWidth="1"/>
    <col min="4" max="4" width="8.42578125" style="3" customWidth="1"/>
    <col min="5" max="5" width="43" style="1" customWidth="1"/>
    <col min="6" max="6" width="14.5703125" style="4" customWidth="1"/>
    <col min="7" max="8" width="15.42578125" style="106" customWidth="1"/>
    <col min="9" max="9" width="44.28515625" style="106" customWidth="1"/>
    <col min="10" max="10" width="13.140625" style="106" hidden="1" customWidth="1"/>
    <col min="11" max="11" width="12.28515625" style="156" hidden="1" customWidth="1"/>
    <col min="12" max="12" width="14.28515625" style="156" hidden="1" customWidth="1"/>
    <col min="13" max="13" width="19.5703125" style="2" bestFit="1" customWidth="1"/>
    <col min="14" max="25" width="9.140625" style="2"/>
    <col min="26" max="16384" width="9.140625" style="1"/>
  </cols>
  <sheetData>
    <row r="1" spans="1:36" x14ac:dyDescent="0.5">
      <c r="A1" s="725" t="s">
        <v>208</v>
      </c>
      <c r="B1" s="725"/>
      <c r="C1" s="725"/>
      <c r="D1" s="725"/>
      <c r="E1" s="725"/>
      <c r="F1" s="725"/>
      <c r="G1" s="725"/>
      <c r="H1" s="725"/>
      <c r="I1" s="725"/>
      <c r="J1" s="725"/>
      <c r="K1" s="725"/>
      <c r="L1" s="725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</row>
    <row r="2" spans="1:36" x14ac:dyDescent="0.5">
      <c r="A2" s="725" t="s">
        <v>8</v>
      </c>
      <c r="B2" s="725"/>
      <c r="C2" s="725"/>
      <c r="D2" s="725"/>
      <c r="E2" s="725"/>
      <c r="F2" s="725"/>
      <c r="G2" s="725"/>
      <c r="H2" s="725"/>
      <c r="I2" s="725"/>
      <c r="J2" s="725"/>
      <c r="K2" s="725"/>
      <c r="L2" s="725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</row>
    <row r="3" spans="1:36" x14ac:dyDescent="0.5">
      <c r="A3" s="725" t="s">
        <v>149</v>
      </c>
      <c r="B3" s="725"/>
      <c r="C3" s="725"/>
      <c r="D3" s="725"/>
      <c r="E3" s="725"/>
      <c r="F3" s="725"/>
      <c r="G3" s="725"/>
      <c r="H3" s="725"/>
      <c r="I3" s="725"/>
      <c r="J3" s="725"/>
      <c r="K3" s="725"/>
      <c r="L3" s="725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36" x14ac:dyDescent="0.5">
      <c r="A4" s="1"/>
      <c r="B4" s="1"/>
      <c r="C4" s="1"/>
      <c r="D4" s="1"/>
      <c r="F4" s="734"/>
      <c r="G4" s="734"/>
      <c r="H4" s="3"/>
      <c r="I4" s="3"/>
      <c r="J4" s="5"/>
      <c r="N4" s="239"/>
      <c r="O4" s="239"/>
    </row>
    <row r="5" spans="1:36" ht="21.75" customHeight="1" x14ac:dyDescent="0.5">
      <c r="A5" s="723" t="s">
        <v>19</v>
      </c>
      <c r="B5" s="723" t="s">
        <v>20</v>
      </c>
      <c r="C5" s="723" t="s">
        <v>129</v>
      </c>
      <c r="D5" s="723" t="s">
        <v>21</v>
      </c>
      <c r="E5" s="723" t="s">
        <v>29</v>
      </c>
      <c r="F5" s="736" t="s">
        <v>26</v>
      </c>
      <c r="G5" s="737"/>
      <c r="H5" s="738"/>
      <c r="I5" s="726" t="s">
        <v>209</v>
      </c>
      <c r="J5" s="726" t="s">
        <v>122</v>
      </c>
      <c r="K5" s="726" t="s">
        <v>121</v>
      </c>
      <c r="L5" s="729" t="s">
        <v>123</v>
      </c>
      <c r="N5" s="735" t="s">
        <v>142</v>
      </c>
      <c r="O5" s="735" t="s">
        <v>150</v>
      </c>
    </row>
    <row r="6" spans="1:36" ht="21" customHeight="1" x14ac:dyDescent="0.5">
      <c r="A6" s="724"/>
      <c r="B6" s="724"/>
      <c r="C6" s="724"/>
      <c r="D6" s="724"/>
      <c r="E6" s="724"/>
      <c r="F6" s="731" t="s">
        <v>46</v>
      </c>
      <c r="G6" s="727" t="s">
        <v>103</v>
      </c>
      <c r="H6" s="726" t="s">
        <v>150</v>
      </c>
      <c r="I6" s="727"/>
      <c r="J6" s="727"/>
      <c r="K6" s="727"/>
      <c r="L6" s="730"/>
      <c r="N6" s="735"/>
      <c r="O6" s="735"/>
    </row>
    <row r="7" spans="1:36" ht="21" customHeight="1" x14ac:dyDescent="0.5">
      <c r="A7" s="724"/>
      <c r="B7" s="724"/>
      <c r="C7" s="724"/>
      <c r="D7" s="724"/>
      <c r="E7" s="724"/>
      <c r="F7" s="731"/>
      <c r="G7" s="727"/>
      <c r="H7" s="727"/>
      <c r="I7" s="727"/>
      <c r="J7" s="727"/>
      <c r="K7" s="727"/>
      <c r="L7" s="730"/>
      <c r="N7" s="735"/>
      <c r="O7" s="735"/>
    </row>
    <row r="8" spans="1:36" ht="18" customHeight="1" x14ac:dyDescent="0.5">
      <c r="A8" s="724"/>
      <c r="B8" s="724"/>
      <c r="C8" s="733"/>
      <c r="D8" s="724"/>
      <c r="E8" s="724"/>
      <c r="F8" s="732"/>
      <c r="G8" s="728"/>
      <c r="H8" s="728"/>
      <c r="I8" s="728"/>
      <c r="J8" s="728"/>
      <c r="K8" s="728"/>
      <c r="L8" s="730"/>
      <c r="N8" s="735"/>
      <c r="O8" s="735"/>
    </row>
    <row r="9" spans="1:36" x14ac:dyDescent="0.5">
      <c r="A9" s="12"/>
      <c r="B9" s="12"/>
      <c r="C9" s="12"/>
      <c r="D9" s="12"/>
      <c r="E9" s="32" t="s">
        <v>104</v>
      </c>
      <c r="F9" s="12"/>
      <c r="G9" s="105"/>
      <c r="H9" s="105"/>
      <c r="I9" s="105"/>
      <c r="J9" s="105"/>
      <c r="K9" s="189"/>
      <c r="L9" s="189"/>
    </row>
    <row r="10" spans="1:36" s="9" customFormat="1" x14ac:dyDescent="0.2">
      <c r="A10" s="6"/>
      <c r="B10" s="6"/>
      <c r="C10" s="6"/>
      <c r="D10" s="6"/>
      <c r="E10" s="17" t="s">
        <v>37</v>
      </c>
      <c r="F10" s="29"/>
      <c r="G10" s="11"/>
      <c r="H10" s="11"/>
      <c r="I10" s="11"/>
      <c r="J10" s="11"/>
      <c r="K10" s="10"/>
      <c r="L10" s="10"/>
    </row>
    <row r="11" spans="1:36" s="9" customFormat="1" x14ac:dyDescent="0.2">
      <c r="A11" s="6"/>
      <c r="B11" s="13"/>
      <c r="C11" s="13"/>
      <c r="D11" s="13"/>
      <c r="E11" s="332"/>
      <c r="F11" s="334"/>
      <c r="G11" s="11"/>
      <c r="H11" s="11"/>
      <c r="I11" s="11"/>
      <c r="J11" s="11"/>
      <c r="K11" s="10"/>
      <c r="L11" s="10"/>
    </row>
    <row r="12" spans="1:36" s="14" customFormat="1" x14ac:dyDescent="0.5">
      <c r="A12" s="241">
        <f>+A11</f>
        <v>0</v>
      </c>
      <c r="B12" s="241"/>
      <c r="C12" s="241"/>
      <c r="D12" s="241"/>
      <c r="E12" s="242" t="s">
        <v>47</v>
      </c>
      <c r="F12" s="329">
        <f>SUM(F11:F11)</f>
        <v>0</v>
      </c>
      <c r="G12" s="243">
        <f>SUM(G11:G11)</f>
        <v>0</v>
      </c>
      <c r="H12" s="243">
        <f>SUM(H11:H11)</f>
        <v>0</v>
      </c>
      <c r="I12" s="243"/>
      <c r="J12" s="243">
        <f>SUM(J11:J11)</f>
        <v>0</v>
      </c>
      <c r="K12" s="243">
        <f>SUM(K11:K11)</f>
        <v>0</v>
      </c>
      <c r="L12" s="243">
        <f>SUM(L11:L11)</f>
        <v>0</v>
      </c>
      <c r="M12" s="144">
        <f>+F12+G12</f>
        <v>0</v>
      </c>
      <c r="N12" s="240"/>
      <c r="O12" s="240"/>
    </row>
    <row r="13" spans="1:36" s="19" customFormat="1" x14ac:dyDescent="0.2">
      <c r="A13" s="17"/>
      <c r="B13" s="17"/>
      <c r="C13" s="17"/>
      <c r="D13" s="17"/>
      <c r="E13" s="30" t="s">
        <v>10</v>
      </c>
      <c r="F13" s="336"/>
      <c r="G13" s="34"/>
      <c r="H13" s="34"/>
      <c r="I13" s="34"/>
      <c r="J13" s="34"/>
      <c r="K13" s="18"/>
      <c r="L13" s="18"/>
    </row>
    <row r="14" spans="1:36" s="9" customFormat="1" x14ac:dyDescent="0.2">
      <c r="A14" s="6"/>
      <c r="B14" s="6"/>
      <c r="C14" s="6"/>
      <c r="D14" s="6"/>
      <c r="E14" s="7"/>
      <c r="F14" s="335"/>
      <c r="G14" s="11"/>
      <c r="H14" s="11"/>
      <c r="I14" s="11"/>
      <c r="J14" s="11"/>
      <c r="K14" s="10"/>
      <c r="L14" s="10"/>
    </row>
    <row r="15" spans="1:36" s="19" customFormat="1" ht="22.5" thickBot="1" x14ac:dyDescent="0.55000000000000004">
      <c r="A15" s="244">
        <f>+A14</f>
        <v>0</v>
      </c>
      <c r="B15" s="244"/>
      <c r="C15" s="244"/>
      <c r="D15" s="244"/>
      <c r="E15" s="245" t="s">
        <v>33</v>
      </c>
      <c r="F15" s="330">
        <f>SUM(F14:F14)</f>
        <v>0</v>
      </c>
      <c r="G15" s="246">
        <f>SUM(G14:G14)</f>
        <v>0</v>
      </c>
      <c r="H15" s="246">
        <f>SUM(H14:H14)</f>
        <v>0</v>
      </c>
      <c r="I15" s="246"/>
      <c r="J15" s="246">
        <f>SUM(J14:J14)</f>
        <v>0</v>
      </c>
      <c r="K15" s="246">
        <f>SUM(K14:K14)</f>
        <v>0</v>
      </c>
      <c r="L15" s="246">
        <f>SUM(L14:L14)</f>
        <v>0</v>
      </c>
      <c r="M15" s="145">
        <f>+F15+G15</f>
        <v>0</v>
      </c>
      <c r="N15" s="240"/>
      <c r="O15" s="240"/>
    </row>
    <row r="16" spans="1:36" s="28" customFormat="1" ht="22.5" thickBot="1" x14ac:dyDescent="0.55000000000000004">
      <c r="A16" s="247">
        <f>+A12+A15</f>
        <v>0</v>
      </c>
      <c r="B16" s="248"/>
      <c r="C16" s="248"/>
      <c r="D16" s="248"/>
      <c r="E16" s="248" t="s">
        <v>194</v>
      </c>
      <c r="F16" s="331">
        <f>F12+F15</f>
        <v>0</v>
      </c>
      <c r="G16" s="249">
        <f>+G12+G15</f>
        <v>0</v>
      </c>
      <c r="H16" s="249">
        <f>+H12+H15</f>
        <v>0</v>
      </c>
      <c r="I16" s="249"/>
      <c r="J16" s="249">
        <f>J12+J15</f>
        <v>0</v>
      </c>
      <c r="K16" s="249">
        <f>K12+K15</f>
        <v>0</v>
      </c>
      <c r="L16" s="249">
        <f>L12+L15</f>
        <v>0</v>
      </c>
      <c r="M16" s="146">
        <f>+M12+M15</f>
        <v>0</v>
      </c>
      <c r="N16" s="250"/>
      <c r="O16" s="250"/>
      <c r="P16" s="2"/>
      <c r="Q16" s="2"/>
      <c r="R16" s="2"/>
      <c r="S16" s="2"/>
      <c r="T16" s="2"/>
      <c r="U16" s="2"/>
      <c r="V16" s="2"/>
      <c r="W16" s="2"/>
      <c r="X16" s="2"/>
      <c r="Y16" s="2"/>
    </row>
    <row r="17" spans="1:44" s="9" customFormat="1" x14ac:dyDescent="0.2">
      <c r="A17" s="15"/>
      <c r="B17" s="15"/>
      <c r="C17" s="15"/>
      <c r="D17" s="15"/>
      <c r="E17" s="31"/>
      <c r="F17" s="21"/>
      <c r="G17" s="20"/>
      <c r="H17" s="20"/>
      <c r="I17" s="20"/>
      <c r="J17" s="20"/>
      <c r="K17" s="104"/>
      <c r="L17" s="104"/>
    </row>
    <row r="18" spans="1:44" s="9" customFormat="1" x14ac:dyDescent="0.5">
      <c r="A18" s="15"/>
      <c r="B18" s="15"/>
      <c r="C18" s="15"/>
      <c r="D18" s="15"/>
      <c r="E18" s="31"/>
      <c r="F18" s="35"/>
      <c r="G18" s="20"/>
      <c r="H18" s="20"/>
      <c r="I18" s="20"/>
      <c r="J18" s="20"/>
      <c r="K18" s="104"/>
      <c r="L18" s="104"/>
    </row>
    <row r="20" spans="1:44" s="23" customFormat="1" ht="22.5" thickBot="1" x14ac:dyDescent="0.55000000000000004">
      <c r="A20" s="22"/>
      <c r="B20" s="22"/>
      <c r="C20" s="22"/>
      <c r="D20" s="22"/>
      <c r="E20" s="81" t="s">
        <v>99</v>
      </c>
      <c r="F20" s="82"/>
      <c r="G20" s="238"/>
      <c r="H20" s="125"/>
      <c r="I20" s="125"/>
      <c r="J20" s="125"/>
      <c r="K20" s="190"/>
      <c r="L20" s="190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24"/>
      <c r="AL20" s="24"/>
      <c r="AM20" s="24"/>
      <c r="AN20" s="24"/>
      <c r="AO20" s="24"/>
      <c r="AP20" s="24"/>
      <c r="AQ20" s="24"/>
      <c r="AR20" s="24"/>
    </row>
    <row r="21" spans="1:44" s="23" customFormat="1" ht="22.5" thickTop="1" x14ac:dyDescent="0.5">
      <c r="A21" s="22"/>
      <c r="B21" s="22"/>
      <c r="C21" s="22"/>
      <c r="D21" s="22"/>
      <c r="E21" s="23" t="s">
        <v>25</v>
      </c>
      <c r="F21" s="25"/>
      <c r="G21" s="107"/>
      <c r="H21" s="107"/>
      <c r="I21" s="107"/>
      <c r="J21" s="107"/>
      <c r="K21" s="190"/>
      <c r="L21" s="190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24"/>
      <c r="AL21" s="24"/>
      <c r="AM21" s="24"/>
      <c r="AN21" s="24"/>
      <c r="AO21" s="24"/>
      <c r="AP21" s="24"/>
      <c r="AQ21" s="24"/>
      <c r="AR21" s="24"/>
    </row>
    <row r="22" spans="1:44" s="23" customFormat="1" x14ac:dyDescent="0.5">
      <c r="A22" s="22"/>
      <c r="B22" s="22"/>
      <c r="C22" s="22"/>
      <c r="D22" s="22"/>
      <c r="E22" s="23" t="s">
        <v>98</v>
      </c>
      <c r="F22" s="25"/>
      <c r="G22" s="107"/>
      <c r="H22" s="107"/>
      <c r="I22" s="107"/>
      <c r="J22" s="107"/>
      <c r="K22" s="190"/>
      <c r="L22" s="190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4"/>
      <c r="AN22" s="24"/>
      <c r="AO22" s="24"/>
      <c r="AP22" s="24"/>
      <c r="AQ22" s="24"/>
      <c r="AR22" s="24"/>
    </row>
    <row r="23" spans="1:44" s="23" customFormat="1" x14ac:dyDescent="0.5">
      <c r="A23" s="22"/>
      <c r="B23" s="22"/>
      <c r="C23" s="22"/>
      <c r="D23" s="22"/>
      <c r="E23" s="23" t="s">
        <v>18</v>
      </c>
      <c r="F23" s="25"/>
      <c r="G23" s="107"/>
      <c r="H23" s="107"/>
      <c r="I23" s="107"/>
      <c r="J23" s="107"/>
      <c r="K23" s="190"/>
      <c r="L23" s="190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4"/>
      <c r="AH23" s="24"/>
      <c r="AI23" s="24"/>
      <c r="AJ23" s="24"/>
      <c r="AK23" s="24"/>
      <c r="AL23" s="24"/>
      <c r="AM23" s="24"/>
      <c r="AN23" s="24"/>
      <c r="AO23" s="24"/>
      <c r="AP23" s="24"/>
      <c r="AQ23" s="24"/>
      <c r="AR23" s="24"/>
    </row>
  </sheetData>
  <mergeCells count="19">
    <mergeCell ref="N5:N8"/>
    <mergeCell ref="O5:O8"/>
    <mergeCell ref="K5:K8"/>
    <mergeCell ref="L5:L8"/>
    <mergeCell ref="C5:C8"/>
    <mergeCell ref="A1:L1"/>
    <mergeCell ref="A2:L2"/>
    <mergeCell ref="A3:L3"/>
    <mergeCell ref="A5:A8"/>
    <mergeCell ref="B5:B8"/>
    <mergeCell ref="D5:D8"/>
    <mergeCell ref="J5:J8"/>
    <mergeCell ref="E5:E8"/>
    <mergeCell ref="F6:F8"/>
    <mergeCell ref="F4:G4"/>
    <mergeCell ref="G6:G8"/>
    <mergeCell ref="I5:I8"/>
    <mergeCell ref="F5:H5"/>
    <mergeCell ref="H6:H8"/>
  </mergeCells>
  <pageMargins left="0.70866141732283472" right="0.70866141732283472" top="0.74803149606299213" bottom="0.74803149606299213" header="0.31496062992125984" footer="0.31496062992125984"/>
  <pageSetup paperSize="9" scale="90" orientation="landscape" blackAndWhite="1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Y51"/>
  <sheetViews>
    <sheetView zoomScaleNormal="100" zoomScaleSheetLayoutView="100" workbookViewId="0">
      <selection activeCell="A3" sqref="A3:S3"/>
    </sheetView>
  </sheetViews>
  <sheetFormatPr defaultRowHeight="21.75" x14ac:dyDescent="0.5"/>
  <cols>
    <col min="1" max="1" width="5.85546875" style="3" customWidth="1"/>
    <col min="2" max="3" width="6.7109375" style="3" customWidth="1"/>
    <col min="4" max="4" width="6.42578125" style="3" customWidth="1"/>
    <col min="5" max="5" width="43" style="1" customWidth="1"/>
    <col min="6" max="6" width="14.5703125" style="4" customWidth="1"/>
    <col min="7" max="7" width="13.140625" style="106" customWidth="1"/>
    <col min="8" max="8" width="13.140625" style="106" hidden="1" customWidth="1"/>
    <col min="9" max="9" width="35.140625" style="106" hidden="1" customWidth="1"/>
    <col min="10" max="10" width="14.7109375" style="106" hidden="1" customWidth="1"/>
    <col min="11" max="11" width="14.7109375" style="156" hidden="1" customWidth="1"/>
    <col min="12" max="12" width="19.5703125" style="156" hidden="1" customWidth="1"/>
    <col min="13" max="17" width="36.42578125" style="106" hidden="1" customWidth="1"/>
    <col min="18" max="19" width="36.42578125" style="106" customWidth="1"/>
    <col min="20" max="20" width="19.5703125" style="434" bestFit="1" customWidth="1"/>
    <col min="21" max="21" width="9.140625" style="434"/>
    <col min="22" max="22" width="14.5703125" style="434" bestFit="1" customWidth="1"/>
    <col min="23" max="24" width="9.140625" style="434"/>
    <col min="25" max="32" width="9.140625" style="2"/>
    <col min="33" max="16384" width="9.140625" style="1"/>
  </cols>
  <sheetData>
    <row r="1" spans="1:43" x14ac:dyDescent="0.5">
      <c r="A1" s="725" t="s">
        <v>208</v>
      </c>
      <c r="B1" s="725"/>
      <c r="C1" s="725"/>
      <c r="D1" s="725"/>
      <c r="E1" s="725"/>
      <c r="F1" s="725"/>
      <c r="G1" s="725"/>
      <c r="H1" s="725"/>
      <c r="I1" s="725"/>
      <c r="J1" s="725"/>
      <c r="K1" s="725"/>
      <c r="L1" s="725"/>
      <c r="M1" s="725"/>
      <c r="N1" s="725"/>
      <c r="O1" s="725"/>
      <c r="P1" s="725"/>
      <c r="Q1" s="725"/>
      <c r="R1" s="725"/>
      <c r="S1" s="725"/>
      <c r="V1" s="434" t="s">
        <v>261</v>
      </c>
      <c r="X1" s="434" t="s">
        <v>202</v>
      </c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</row>
    <row r="2" spans="1:43" x14ac:dyDescent="0.5">
      <c r="A2" s="725" t="s">
        <v>8</v>
      </c>
      <c r="B2" s="725"/>
      <c r="C2" s="725"/>
      <c r="D2" s="725"/>
      <c r="E2" s="725"/>
      <c r="F2" s="725"/>
      <c r="G2" s="725"/>
      <c r="H2" s="725"/>
      <c r="I2" s="725"/>
      <c r="J2" s="725"/>
      <c r="K2" s="725"/>
      <c r="L2" s="725"/>
      <c r="M2" s="725"/>
      <c r="N2" s="725"/>
      <c r="O2" s="725"/>
      <c r="P2" s="725"/>
      <c r="Q2" s="725"/>
      <c r="R2" s="725"/>
      <c r="S2" s="725"/>
      <c r="T2" s="435" t="s">
        <v>259</v>
      </c>
      <c r="U2" s="434">
        <v>9</v>
      </c>
      <c r="V2" s="436" t="e">
        <f>+#REF!+#REF!+#REF!+#REF!+#REF!+#REF!+#REF!+#REF!+#REF!</f>
        <v>#REF!</v>
      </c>
      <c r="W2" s="436" t="s">
        <v>207</v>
      </c>
      <c r="X2" s="434" t="s">
        <v>207</v>
      </c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</row>
    <row r="3" spans="1:43" x14ac:dyDescent="0.5">
      <c r="A3" s="725" t="s">
        <v>377</v>
      </c>
      <c r="B3" s="725"/>
      <c r="C3" s="725"/>
      <c r="D3" s="725"/>
      <c r="E3" s="725"/>
      <c r="F3" s="725"/>
      <c r="G3" s="725"/>
      <c r="H3" s="725"/>
      <c r="I3" s="725"/>
      <c r="J3" s="725"/>
      <c r="K3" s="725"/>
      <c r="L3" s="725"/>
      <c r="M3" s="725"/>
      <c r="N3" s="725"/>
      <c r="O3" s="725"/>
      <c r="P3" s="725"/>
      <c r="Q3" s="725"/>
      <c r="R3" s="725"/>
      <c r="S3" s="725"/>
      <c r="T3" s="437" t="s">
        <v>260</v>
      </c>
      <c r="U3" s="438">
        <v>18</v>
      </c>
      <c r="V3" s="439" t="e">
        <f>+#REF!+#REF!+#REF!+#REF!+#REF!+#REF!+#REF!+#REF!+#REF!+#REF!+#REF!+#REF!+#REF!+#REF!+#REF!+#REF!+#REF!+#REF!</f>
        <v>#REF!</v>
      </c>
      <c r="W3" s="440" t="s">
        <v>207</v>
      </c>
      <c r="X3" s="439" t="s">
        <v>207</v>
      </c>
      <c r="Y3" s="1"/>
      <c r="Z3" s="1"/>
      <c r="AA3" s="1"/>
      <c r="AB3" s="1"/>
      <c r="AC3" s="1"/>
      <c r="AD3" s="1"/>
      <c r="AE3" s="1"/>
      <c r="AF3" s="1"/>
    </row>
    <row r="4" spans="1:43" ht="23.25" customHeight="1" x14ac:dyDescent="0.5">
      <c r="A4" s="1"/>
      <c r="B4" s="1"/>
      <c r="C4" s="1"/>
      <c r="D4" s="1"/>
      <c r="F4" s="734"/>
      <c r="G4" s="734"/>
      <c r="H4" s="3"/>
      <c r="I4" s="3"/>
      <c r="J4" s="5"/>
      <c r="M4" s="3"/>
      <c r="N4" s="503"/>
      <c r="O4" s="688"/>
      <c r="P4" s="691"/>
      <c r="Q4" s="694"/>
      <c r="R4" s="703"/>
      <c r="S4" s="701"/>
      <c r="T4" s="434" t="s">
        <v>262</v>
      </c>
      <c r="U4" s="442">
        <v>1</v>
      </c>
      <c r="V4" s="459" t="e">
        <f>+#REF!</f>
        <v>#REF!</v>
      </c>
      <c r="W4" s="434" t="s">
        <v>207</v>
      </c>
      <c r="X4" s="434" t="s">
        <v>207</v>
      </c>
    </row>
    <row r="5" spans="1:43" ht="21.75" customHeight="1" x14ac:dyDescent="0.5">
      <c r="A5" s="723" t="s">
        <v>19</v>
      </c>
      <c r="B5" s="723" t="s">
        <v>20</v>
      </c>
      <c r="C5" s="723" t="s">
        <v>129</v>
      </c>
      <c r="D5" s="723" t="s">
        <v>21</v>
      </c>
      <c r="E5" s="723" t="s">
        <v>29</v>
      </c>
      <c r="F5" s="736" t="s">
        <v>26</v>
      </c>
      <c r="G5" s="737"/>
      <c r="H5" s="738"/>
      <c r="I5" s="726" t="s">
        <v>264</v>
      </c>
      <c r="J5" s="726" t="s">
        <v>122</v>
      </c>
      <c r="K5" s="726" t="s">
        <v>121</v>
      </c>
      <c r="L5" s="729" t="s">
        <v>123</v>
      </c>
      <c r="M5" s="741" t="s">
        <v>267</v>
      </c>
      <c r="N5" s="741" t="s">
        <v>291</v>
      </c>
      <c r="O5" s="741" t="s">
        <v>310</v>
      </c>
      <c r="P5" s="741" t="s">
        <v>327</v>
      </c>
      <c r="Q5" s="741" t="s">
        <v>341</v>
      </c>
      <c r="R5" s="741" t="s">
        <v>362</v>
      </c>
      <c r="S5" s="741" t="s">
        <v>376</v>
      </c>
      <c r="U5" s="744" t="s">
        <v>142</v>
      </c>
      <c r="V5" s="744" t="s">
        <v>150</v>
      </c>
    </row>
    <row r="6" spans="1:43" ht="21" customHeight="1" x14ac:dyDescent="0.5">
      <c r="A6" s="724"/>
      <c r="B6" s="724"/>
      <c r="C6" s="724"/>
      <c r="D6" s="724"/>
      <c r="E6" s="724"/>
      <c r="F6" s="731" t="s">
        <v>46</v>
      </c>
      <c r="G6" s="727" t="s">
        <v>103</v>
      </c>
      <c r="H6" s="726" t="s">
        <v>150</v>
      </c>
      <c r="I6" s="727"/>
      <c r="J6" s="727"/>
      <c r="K6" s="727"/>
      <c r="L6" s="730"/>
      <c r="M6" s="742"/>
      <c r="N6" s="742"/>
      <c r="O6" s="742"/>
      <c r="P6" s="742"/>
      <c r="Q6" s="742"/>
      <c r="R6" s="742"/>
      <c r="S6" s="742"/>
      <c r="U6" s="744"/>
      <c r="V6" s="744"/>
    </row>
    <row r="7" spans="1:43" ht="21" customHeight="1" x14ac:dyDescent="0.5">
      <c r="A7" s="724"/>
      <c r="B7" s="724"/>
      <c r="C7" s="724"/>
      <c r="D7" s="724"/>
      <c r="E7" s="724"/>
      <c r="F7" s="731"/>
      <c r="G7" s="727"/>
      <c r="H7" s="727"/>
      <c r="I7" s="727"/>
      <c r="J7" s="727"/>
      <c r="K7" s="727"/>
      <c r="L7" s="730"/>
      <c r="M7" s="742"/>
      <c r="N7" s="742"/>
      <c r="O7" s="742"/>
      <c r="P7" s="742"/>
      <c r="Q7" s="742"/>
      <c r="R7" s="742"/>
      <c r="S7" s="742"/>
      <c r="U7" s="744"/>
      <c r="V7" s="744"/>
    </row>
    <row r="8" spans="1:43" ht="18" customHeight="1" x14ac:dyDescent="0.5">
      <c r="A8" s="724"/>
      <c r="B8" s="724"/>
      <c r="C8" s="733"/>
      <c r="D8" s="724"/>
      <c r="E8" s="724"/>
      <c r="F8" s="732"/>
      <c r="G8" s="728"/>
      <c r="H8" s="728"/>
      <c r="I8" s="728"/>
      <c r="J8" s="728"/>
      <c r="K8" s="728"/>
      <c r="L8" s="730"/>
      <c r="M8" s="743"/>
      <c r="N8" s="743"/>
      <c r="O8" s="743"/>
      <c r="P8" s="743"/>
      <c r="Q8" s="743"/>
      <c r="R8" s="743"/>
      <c r="S8" s="743"/>
      <c r="U8" s="744"/>
      <c r="V8" s="744"/>
    </row>
    <row r="9" spans="1:43" x14ac:dyDescent="0.5">
      <c r="A9" s="12"/>
      <c r="B9" s="12"/>
      <c r="C9" s="12"/>
      <c r="D9" s="12"/>
      <c r="E9" s="32" t="s">
        <v>105</v>
      </c>
      <c r="F9" s="12"/>
      <c r="G9" s="105"/>
      <c r="H9" s="105"/>
      <c r="I9" s="105"/>
      <c r="J9" s="105"/>
      <c r="K9" s="189"/>
      <c r="L9" s="189"/>
      <c r="M9" s="105"/>
      <c r="N9" s="105"/>
      <c r="O9" s="105"/>
      <c r="P9" s="105"/>
      <c r="Q9" s="105"/>
      <c r="R9" s="105"/>
      <c r="S9" s="105"/>
    </row>
    <row r="10" spans="1:43" s="9" customFormat="1" x14ac:dyDescent="0.2">
      <c r="A10" s="6"/>
      <c r="B10" s="6"/>
      <c r="C10" s="6"/>
      <c r="D10" s="6"/>
      <c r="E10" s="17" t="s">
        <v>37</v>
      </c>
      <c r="F10" s="29"/>
      <c r="G10" s="11"/>
      <c r="H10" s="11"/>
      <c r="I10" s="11"/>
      <c r="J10" s="11"/>
      <c r="K10" s="10"/>
      <c r="L10" s="10"/>
      <c r="M10" s="11"/>
      <c r="N10" s="11"/>
      <c r="O10" s="11"/>
      <c r="P10" s="11"/>
      <c r="Q10" s="11"/>
      <c r="R10" s="11"/>
      <c r="S10" s="11"/>
      <c r="T10" s="437"/>
      <c r="U10" s="437"/>
      <c r="V10" s="437"/>
      <c r="W10" s="437"/>
      <c r="X10" s="437"/>
    </row>
    <row r="11" spans="1:43" s="302" customFormat="1" ht="69" customHeight="1" x14ac:dyDescent="0.2">
      <c r="A11" s="607">
        <v>1</v>
      </c>
      <c r="B11" s="607"/>
      <c r="C11" s="608" t="s">
        <v>213</v>
      </c>
      <c r="D11" s="607" t="s">
        <v>105</v>
      </c>
      <c r="E11" s="609" t="s">
        <v>214</v>
      </c>
      <c r="F11" s="610">
        <v>556854900</v>
      </c>
      <c r="G11" s="611"/>
      <c r="H11" s="611"/>
      <c r="I11" s="612" t="s">
        <v>278</v>
      </c>
      <c r="J11" s="613"/>
      <c r="K11" s="613"/>
      <c r="L11" s="613"/>
      <c r="M11" s="612" t="s">
        <v>277</v>
      </c>
      <c r="N11" s="612" t="s">
        <v>300</v>
      </c>
      <c r="O11" s="612" t="s">
        <v>323</v>
      </c>
      <c r="P11" s="612" t="s">
        <v>338</v>
      </c>
      <c r="Q11" s="612" t="s">
        <v>360</v>
      </c>
      <c r="R11" s="612" t="s">
        <v>365</v>
      </c>
      <c r="S11" s="612"/>
      <c r="T11" s="454"/>
      <c r="U11" s="454"/>
      <c r="V11" s="454"/>
      <c r="W11" s="454"/>
      <c r="X11" s="454"/>
    </row>
    <row r="12" spans="1:43" s="9" customFormat="1" x14ac:dyDescent="0.2">
      <c r="A12" s="6"/>
      <c r="B12" s="13"/>
      <c r="C12" s="13"/>
      <c r="D12" s="13"/>
      <c r="E12" s="7"/>
      <c r="F12" s="334"/>
      <c r="G12" s="11"/>
      <c r="H12" s="11"/>
      <c r="I12" s="11"/>
      <c r="J12" s="11"/>
      <c r="K12" s="10"/>
      <c r="L12" s="10"/>
      <c r="M12" s="11"/>
      <c r="N12" s="11"/>
      <c r="O12" s="11"/>
      <c r="P12" s="11"/>
      <c r="Q12" s="11"/>
      <c r="R12" s="11"/>
      <c r="S12" s="11"/>
      <c r="T12" s="437"/>
      <c r="U12" s="437"/>
      <c r="V12" s="437"/>
      <c r="W12" s="437"/>
      <c r="X12" s="437"/>
    </row>
    <row r="13" spans="1:43" s="9" customFormat="1" ht="22.5" thickBot="1" x14ac:dyDescent="0.55000000000000004">
      <c r="A13" s="241">
        <f>+A11</f>
        <v>1</v>
      </c>
      <c r="B13" s="241"/>
      <c r="C13" s="241"/>
      <c r="D13" s="241"/>
      <c r="E13" s="242" t="s">
        <v>47</v>
      </c>
      <c r="F13" s="329">
        <f>SUM(F11:F12)</f>
        <v>556854900</v>
      </c>
      <c r="G13" s="243">
        <f>SUM(G11:G12)</f>
        <v>0</v>
      </c>
      <c r="H13" s="243">
        <f>SUM(H11:H12)</f>
        <v>0</v>
      </c>
      <c r="I13" s="243"/>
      <c r="J13" s="11"/>
      <c r="K13" s="10"/>
      <c r="L13" s="10"/>
      <c r="M13" s="243"/>
      <c r="N13" s="243"/>
      <c r="O13" s="243"/>
      <c r="P13" s="243"/>
      <c r="Q13" s="243"/>
      <c r="R13" s="243"/>
      <c r="S13" s="243"/>
      <c r="T13" s="437"/>
      <c r="U13" s="437"/>
      <c r="V13" s="437"/>
      <c r="W13" s="437"/>
      <c r="X13" s="437"/>
    </row>
    <row r="14" spans="1:43" s="9" customFormat="1" ht="22.5" hidden="1" thickBot="1" x14ac:dyDescent="0.25">
      <c r="A14" s="17"/>
      <c r="B14" s="17"/>
      <c r="C14" s="17"/>
      <c r="D14" s="17"/>
      <c r="E14" s="30" t="s">
        <v>10</v>
      </c>
      <c r="F14" s="336"/>
      <c r="G14" s="34"/>
      <c r="H14" s="34"/>
      <c r="I14" s="34"/>
      <c r="J14" s="11"/>
      <c r="K14" s="10"/>
      <c r="L14" s="10"/>
      <c r="M14" s="34"/>
      <c r="N14" s="34"/>
      <c r="O14" s="34"/>
      <c r="P14" s="34"/>
      <c r="Q14" s="34"/>
      <c r="R14" s="34"/>
      <c r="S14" s="34"/>
      <c r="T14" s="437"/>
      <c r="U14" s="437"/>
      <c r="V14" s="437"/>
      <c r="W14" s="437"/>
      <c r="X14" s="437"/>
    </row>
    <row r="15" spans="1:43" s="304" customFormat="1" ht="22.5" hidden="1" thickBot="1" x14ac:dyDescent="0.25">
      <c r="A15" s="271"/>
      <c r="B15" s="271"/>
      <c r="C15" s="271"/>
      <c r="D15" s="271"/>
      <c r="E15" s="272"/>
      <c r="F15" s="328"/>
      <c r="G15" s="269"/>
      <c r="H15" s="269"/>
      <c r="I15" s="269"/>
      <c r="J15" s="269"/>
      <c r="K15" s="287"/>
      <c r="L15" s="287"/>
      <c r="M15" s="269"/>
      <c r="N15" s="269"/>
      <c r="O15" s="269"/>
      <c r="P15" s="269"/>
      <c r="Q15" s="269"/>
      <c r="R15" s="269"/>
      <c r="S15" s="269"/>
      <c r="T15" s="448"/>
      <c r="U15" s="448"/>
      <c r="V15" s="448"/>
      <c r="W15" s="448"/>
      <c r="X15" s="448"/>
    </row>
    <row r="16" spans="1:43" s="304" customFormat="1" ht="22.5" hidden="1" thickBot="1" x14ac:dyDescent="0.25">
      <c r="A16" s="271"/>
      <c r="B16" s="271"/>
      <c r="C16" s="271"/>
      <c r="D16" s="271"/>
      <c r="E16" s="272"/>
      <c r="F16" s="328"/>
      <c r="G16" s="269"/>
      <c r="H16" s="269"/>
      <c r="I16" s="269"/>
      <c r="J16" s="269"/>
      <c r="K16" s="287"/>
      <c r="L16" s="287"/>
      <c r="M16" s="269"/>
      <c r="N16" s="269"/>
      <c r="O16" s="269"/>
      <c r="P16" s="269"/>
      <c r="Q16" s="269"/>
      <c r="R16" s="269"/>
      <c r="S16" s="269"/>
      <c r="T16" s="448"/>
      <c r="U16" s="448"/>
      <c r="V16" s="448"/>
      <c r="W16" s="448"/>
      <c r="X16" s="448"/>
    </row>
    <row r="17" spans="1:24" s="304" customFormat="1" ht="22.5" hidden="1" thickBot="1" x14ac:dyDescent="0.25">
      <c r="A17" s="271"/>
      <c r="B17" s="271"/>
      <c r="C17" s="271"/>
      <c r="D17" s="271"/>
      <c r="E17" s="272"/>
      <c r="F17" s="328"/>
      <c r="G17" s="269"/>
      <c r="H17" s="269"/>
      <c r="I17" s="269"/>
      <c r="J17" s="269"/>
      <c r="K17" s="287"/>
      <c r="L17" s="287"/>
      <c r="M17" s="269"/>
      <c r="N17" s="269"/>
      <c r="O17" s="269"/>
      <c r="P17" s="269"/>
      <c r="Q17" s="269"/>
      <c r="R17" s="269"/>
      <c r="S17" s="269"/>
      <c r="T17" s="448"/>
      <c r="U17" s="448"/>
      <c r="V17" s="448"/>
      <c r="W17" s="448"/>
      <c r="X17" s="448"/>
    </row>
    <row r="18" spans="1:24" s="304" customFormat="1" ht="22.5" hidden="1" thickBot="1" x14ac:dyDescent="0.25">
      <c r="A18" s="271"/>
      <c r="B18" s="271"/>
      <c r="C18" s="271"/>
      <c r="D18" s="271"/>
      <c r="E18" s="272"/>
      <c r="F18" s="328"/>
      <c r="G18" s="269"/>
      <c r="H18" s="269"/>
      <c r="I18" s="269"/>
      <c r="J18" s="269"/>
      <c r="K18" s="287"/>
      <c r="L18" s="287"/>
      <c r="M18" s="269"/>
      <c r="N18" s="269"/>
      <c r="O18" s="269"/>
      <c r="P18" s="269"/>
      <c r="Q18" s="269"/>
      <c r="R18" s="269"/>
      <c r="S18" s="269"/>
      <c r="T18" s="448"/>
      <c r="U18" s="448"/>
      <c r="V18" s="448"/>
      <c r="W18" s="448"/>
      <c r="X18" s="448"/>
    </row>
    <row r="19" spans="1:24" s="304" customFormat="1" ht="22.5" hidden="1" thickBot="1" x14ac:dyDescent="0.25">
      <c r="A19" s="271"/>
      <c r="B19" s="271"/>
      <c r="C19" s="271"/>
      <c r="D19" s="271"/>
      <c r="E19" s="272"/>
      <c r="F19" s="328"/>
      <c r="G19" s="269"/>
      <c r="H19" s="269"/>
      <c r="I19" s="269"/>
      <c r="J19" s="269"/>
      <c r="K19" s="287"/>
      <c r="L19" s="287"/>
      <c r="M19" s="269"/>
      <c r="N19" s="269"/>
      <c r="O19" s="269"/>
      <c r="P19" s="269"/>
      <c r="Q19" s="269"/>
      <c r="R19" s="269"/>
      <c r="S19" s="269"/>
      <c r="T19" s="448"/>
      <c r="U19" s="448"/>
      <c r="V19" s="448"/>
      <c r="W19" s="448"/>
      <c r="X19" s="448"/>
    </row>
    <row r="20" spans="1:24" s="304" customFormat="1" ht="22.5" hidden="1" thickBot="1" x14ac:dyDescent="0.25">
      <c r="A20" s="271"/>
      <c r="B20" s="271"/>
      <c r="C20" s="271"/>
      <c r="D20" s="271"/>
      <c r="E20" s="272"/>
      <c r="F20" s="328"/>
      <c r="G20" s="269"/>
      <c r="H20" s="269"/>
      <c r="I20" s="269"/>
      <c r="J20" s="269"/>
      <c r="K20" s="287"/>
      <c r="L20" s="287"/>
      <c r="M20" s="269"/>
      <c r="N20" s="269"/>
      <c r="O20" s="269"/>
      <c r="P20" s="269"/>
      <c r="Q20" s="269"/>
      <c r="R20" s="269"/>
      <c r="S20" s="269"/>
      <c r="T20" s="448"/>
      <c r="U20" s="448"/>
      <c r="V20" s="448"/>
      <c r="W20" s="448"/>
      <c r="X20" s="448"/>
    </row>
    <row r="21" spans="1:24" s="9" customFormat="1" ht="22.5" hidden="1" thickBot="1" x14ac:dyDescent="0.25">
      <c r="A21" s="17"/>
      <c r="B21" s="17"/>
      <c r="C21" s="17"/>
      <c r="D21" s="17"/>
      <c r="E21" s="365"/>
      <c r="F21" s="336"/>
      <c r="G21" s="34"/>
      <c r="H21" s="34"/>
      <c r="I21" s="34"/>
      <c r="J21" s="11"/>
      <c r="K21" s="10"/>
      <c r="L21" s="10"/>
      <c r="M21" s="34"/>
      <c r="N21" s="34"/>
      <c r="O21" s="34"/>
      <c r="P21" s="34"/>
      <c r="Q21" s="34"/>
      <c r="R21" s="34"/>
      <c r="S21" s="34"/>
      <c r="T21" s="437"/>
      <c r="U21" s="437"/>
      <c r="V21" s="437"/>
      <c r="W21" s="437"/>
      <c r="X21" s="437"/>
    </row>
    <row r="22" spans="1:24" s="9" customFormat="1" ht="22.5" hidden="1" thickBot="1" x14ac:dyDescent="0.25">
      <c r="A22" s="17"/>
      <c r="B22" s="17"/>
      <c r="C22" s="17"/>
      <c r="D22" s="17"/>
      <c r="E22" s="365"/>
      <c r="F22" s="336"/>
      <c r="G22" s="34"/>
      <c r="H22" s="34"/>
      <c r="I22" s="34"/>
      <c r="J22" s="11"/>
      <c r="K22" s="10"/>
      <c r="L22" s="10"/>
      <c r="M22" s="34"/>
      <c r="N22" s="34"/>
      <c r="O22" s="34"/>
      <c r="P22" s="34"/>
      <c r="Q22" s="34"/>
      <c r="R22" s="34"/>
      <c r="S22" s="34"/>
      <c r="T22" s="437"/>
      <c r="U22" s="437"/>
      <c r="V22" s="437"/>
      <c r="W22" s="437"/>
      <c r="X22" s="437"/>
    </row>
    <row r="23" spans="1:24" s="9" customFormat="1" ht="22.5" hidden="1" thickBot="1" x14ac:dyDescent="0.25">
      <c r="A23" s="17"/>
      <c r="B23" s="17"/>
      <c r="C23" s="17"/>
      <c r="D23" s="17"/>
      <c r="E23" s="365"/>
      <c r="F23" s="336"/>
      <c r="G23" s="34"/>
      <c r="H23" s="34"/>
      <c r="I23" s="34"/>
      <c r="J23" s="11"/>
      <c r="K23" s="10"/>
      <c r="L23" s="10"/>
      <c r="M23" s="34"/>
      <c r="N23" s="34"/>
      <c r="O23" s="34"/>
      <c r="P23" s="34"/>
      <c r="Q23" s="34"/>
      <c r="R23" s="34"/>
      <c r="S23" s="34"/>
      <c r="T23" s="437"/>
      <c r="U23" s="437"/>
      <c r="V23" s="437"/>
      <c r="W23" s="437"/>
      <c r="X23" s="437"/>
    </row>
    <row r="24" spans="1:24" s="9" customFormat="1" ht="22.5" hidden="1" thickBot="1" x14ac:dyDescent="0.25">
      <c r="A24" s="17"/>
      <c r="B24" s="17"/>
      <c r="C24" s="17"/>
      <c r="D24" s="17"/>
      <c r="E24" s="365"/>
      <c r="F24" s="336"/>
      <c r="G24" s="34"/>
      <c r="H24" s="34"/>
      <c r="I24" s="34"/>
      <c r="J24" s="11"/>
      <c r="K24" s="10"/>
      <c r="L24" s="10"/>
      <c r="M24" s="34"/>
      <c r="N24" s="34"/>
      <c r="O24" s="34"/>
      <c r="P24" s="34"/>
      <c r="Q24" s="34"/>
      <c r="R24" s="34"/>
      <c r="S24" s="34"/>
      <c r="T24" s="437"/>
      <c r="U24" s="437"/>
      <c r="V24" s="437"/>
      <c r="W24" s="437"/>
      <c r="X24" s="437"/>
    </row>
    <row r="25" spans="1:24" s="9" customFormat="1" ht="22.5" hidden="1" thickBot="1" x14ac:dyDescent="0.25">
      <c r="A25" s="17"/>
      <c r="B25" s="17"/>
      <c r="C25" s="17"/>
      <c r="D25" s="17"/>
      <c r="E25" s="365"/>
      <c r="F25" s="336"/>
      <c r="G25" s="34"/>
      <c r="H25" s="34"/>
      <c r="I25" s="34"/>
      <c r="J25" s="11"/>
      <c r="K25" s="10"/>
      <c r="L25" s="10"/>
      <c r="M25" s="34"/>
      <c r="N25" s="34"/>
      <c r="O25" s="34"/>
      <c r="P25" s="34"/>
      <c r="Q25" s="34"/>
      <c r="R25" s="34"/>
      <c r="S25" s="34"/>
      <c r="T25" s="437"/>
      <c r="U25" s="437"/>
      <c r="V25" s="437"/>
      <c r="W25" s="437"/>
      <c r="X25" s="437"/>
    </row>
    <row r="26" spans="1:24" s="9" customFormat="1" ht="22.5" hidden="1" thickBot="1" x14ac:dyDescent="0.25">
      <c r="A26" s="17"/>
      <c r="B26" s="17"/>
      <c r="C26" s="17"/>
      <c r="D26" s="17"/>
      <c r="E26" s="365"/>
      <c r="F26" s="336"/>
      <c r="G26" s="34"/>
      <c r="H26" s="34"/>
      <c r="I26" s="34"/>
      <c r="J26" s="11"/>
      <c r="K26" s="10"/>
      <c r="L26" s="10"/>
      <c r="M26" s="34"/>
      <c r="N26" s="34"/>
      <c r="O26" s="34"/>
      <c r="P26" s="34"/>
      <c r="Q26" s="34"/>
      <c r="R26" s="34"/>
      <c r="S26" s="34"/>
      <c r="T26" s="437"/>
      <c r="U26" s="437"/>
      <c r="V26" s="437"/>
      <c r="W26" s="437"/>
      <c r="X26" s="437"/>
    </row>
    <row r="27" spans="1:24" s="9" customFormat="1" ht="25.5" hidden="1" customHeight="1" x14ac:dyDescent="0.2">
      <c r="A27" s="6"/>
      <c r="B27" s="6"/>
      <c r="C27" s="6"/>
      <c r="D27" s="6"/>
      <c r="E27" s="7"/>
      <c r="F27" s="335"/>
      <c r="G27" s="11"/>
      <c r="H27" s="11"/>
      <c r="I27" s="11"/>
      <c r="J27" s="11"/>
      <c r="K27" s="10"/>
      <c r="L27" s="10"/>
      <c r="M27" s="11"/>
      <c r="N27" s="11"/>
      <c r="O27" s="11"/>
      <c r="P27" s="11"/>
      <c r="Q27" s="11"/>
      <c r="R27" s="11"/>
      <c r="S27" s="11"/>
      <c r="T27" s="437"/>
      <c r="U27" s="437"/>
      <c r="V27" s="437"/>
      <c r="W27" s="437"/>
      <c r="X27" s="437"/>
    </row>
    <row r="28" spans="1:24" s="9" customFormat="1" ht="22.5" hidden="1" thickBot="1" x14ac:dyDescent="0.55000000000000004">
      <c r="A28" s="244">
        <f>+A26</f>
        <v>0</v>
      </c>
      <c r="B28" s="244"/>
      <c r="C28" s="244"/>
      <c r="D28" s="244"/>
      <c r="E28" s="245" t="s">
        <v>33</v>
      </c>
      <c r="F28" s="330">
        <f>SUM(F27:F27)</f>
        <v>0</v>
      </c>
      <c r="G28" s="246">
        <f>SUM(G27:G27)</f>
        <v>0</v>
      </c>
      <c r="H28" s="246">
        <f>SUM(H27:H27)</f>
        <v>0</v>
      </c>
      <c r="I28" s="246"/>
      <c r="J28" s="11"/>
      <c r="K28" s="10"/>
      <c r="L28" s="10"/>
      <c r="M28" s="246"/>
      <c r="N28" s="246"/>
      <c r="O28" s="246"/>
      <c r="P28" s="246"/>
      <c r="Q28" s="246"/>
      <c r="R28" s="246"/>
      <c r="S28" s="246"/>
      <c r="T28" s="437"/>
      <c r="U28" s="437"/>
      <c r="V28" s="437"/>
      <c r="W28" s="437"/>
      <c r="X28" s="437"/>
    </row>
    <row r="29" spans="1:24" s="9" customFormat="1" ht="22.5" thickBot="1" x14ac:dyDescent="0.55000000000000004">
      <c r="A29" s="247">
        <f>+A13+A28</f>
        <v>1</v>
      </c>
      <c r="B29" s="248"/>
      <c r="C29" s="248"/>
      <c r="D29" s="248"/>
      <c r="E29" s="248" t="s">
        <v>195</v>
      </c>
      <c r="F29" s="331">
        <f>F13+F28</f>
        <v>556854900</v>
      </c>
      <c r="G29" s="249">
        <f>+G13+G28</f>
        <v>0</v>
      </c>
      <c r="H29" s="249">
        <f>+H13+H28</f>
        <v>0</v>
      </c>
      <c r="I29" s="249"/>
      <c r="J29" s="11"/>
      <c r="K29" s="10"/>
      <c r="L29" s="10"/>
      <c r="M29" s="249"/>
      <c r="N29" s="249"/>
      <c r="O29" s="249"/>
      <c r="P29" s="249"/>
      <c r="Q29" s="249"/>
      <c r="R29" s="249"/>
      <c r="S29" s="249"/>
      <c r="T29" s="437"/>
      <c r="U29" s="437"/>
      <c r="V29" s="437"/>
      <c r="W29" s="437"/>
      <c r="X29" s="437"/>
    </row>
    <row r="30" spans="1:24" s="9" customFormat="1" x14ac:dyDescent="0.2">
      <c r="A30" s="15"/>
      <c r="B30" s="15"/>
      <c r="C30" s="15"/>
      <c r="D30" s="15"/>
      <c r="E30" s="31"/>
      <c r="F30" s="21"/>
      <c r="G30" s="20"/>
      <c r="H30" s="20"/>
      <c r="I30" s="20"/>
      <c r="J30" s="11"/>
      <c r="K30" s="10"/>
      <c r="L30" s="10"/>
      <c r="M30" s="20"/>
      <c r="N30" s="20"/>
      <c r="O30" s="20"/>
      <c r="P30" s="20"/>
      <c r="Q30" s="20"/>
      <c r="R30" s="20"/>
      <c r="S30" s="20"/>
      <c r="T30" s="437"/>
      <c r="U30" s="437"/>
      <c r="V30" s="437"/>
      <c r="W30" s="437"/>
      <c r="X30" s="437"/>
    </row>
    <row r="31" spans="1:24" s="9" customFormat="1" x14ac:dyDescent="0.5">
      <c r="A31" s="15"/>
      <c r="B31" s="15"/>
      <c r="C31" s="15"/>
      <c r="D31" s="15"/>
      <c r="E31" s="31"/>
      <c r="F31" s="35"/>
      <c r="G31" s="20"/>
      <c r="H31" s="20"/>
      <c r="I31" s="20"/>
      <c r="J31" s="11"/>
      <c r="K31" s="10"/>
      <c r="L31" s="10"/>
      <c r="M31" s="20"/>
      <c r="N31" s="20"/>
      <c r="O31" s="20"/>
      <c r="P31" s="20"/>
      <c r="Q31" s="20"/>
      <c r="R31" s="20"/>
      <c r="S31" s="20"/>
      <c r="T31" s="437"/>
      <c r="U31" s="437"/>
      <c r="V31" s="437"/>
      <c r="W31" s="437"/>
      <c r="X31" s="437"/>
    </row>
    <row r="32" spans="1:24" s="9" customFormat="1" x14ac:dyDescent="0.5">
      <c r="A32" s="3"/>
      <c r="B32" s="3"/>
      <c r="C32" s="3"/>
      <c r="D32" s="3"/>
      <c r="E32" s="1"/>
      <c r="F32" s="4"/>
      <c r="G32" s="106"/>
      <c r="H32" s="106"/>
      <c r="I32" s="106"/>
      <c r="J32" s="11"/>
      <c r="K32" s="10"/>
      <c r="L32" s="10"/>
      <c r="M32" s="106"/>
      <c r="N32" s="106"/>
      <c r="O32" s="106"/>
      <c r="P32" s="106"/>
      <c r="Q32" s="106"/>
      <c r="R32" s="106"/>
      <c r="S32" s="106"/>
      <c r="T32" s="437"/>
      <c r="U32" s="437"/>
      <c r="V32" s="437"/>
      <c r="W32" s="437"/>
      <c r="X32" s="437"/>
    </row>
    <row r="33" spans="1:51" s="9" customFormat="1" x14ac:dyDescent="0.5">
      <c r="A33" s="22"/>
      <c r="B33" s="22"/>
      <c r="C33" s="22"/>
      <c r="D33" s="22"/>
      <c r="E33" s="81"/>
      <c r="F33" s="286"/>
      <c r="G33" s="125"/>
      <c r="H33" s="125"/>
      <c r="I33" s="125"/>
      <c r="J33" s="11"/>
      <c r="K33" s="10"/>
      <c r="L33" s="10"/>
      <c r="M33" s="125"/>
      <c r="N33" s="125"/>
      <c r="O33" s="125"/>
      <c r="P33" s="125"/>
      <c r="Q33" s="125"/>
      <c r="R33" s="125"/>
      <c r="S33" s="125"/>
      <c r="T33" s="437"/>
      <c r="U33" s="437"/>
      <c r="V33" s="437"/>
      <c r="W33" s="437"/>
      <c r="X33" s="437"/>
    </row>
    <row r="34" spans="1:51" s="9" customFormat="1" x14ac:dyDescent="0.5">
      <c r="A34" s="22"/>
      <c r="B34" s="22"/>
      <c r="C34" s="22"/>
      <c r="D34" s="22"/>
      <c r="E34" s="23"/>
      <c r="F34" s="25"/>
      <c r="G34" s="107"/>
      <c r="H34" s="107"/>
      <c r="I34" s="107"/>
      <c r="J34" s="11"/>
      <c r="K34" s="10"/>
      <c r="L34" s="10"/>
      <c r="M34" s="107"/>
      <c r="N34" s="107"/>
      <c r="O34" s="107"/>
      <c r="P34" s="107"/>
      <c r="Q34" s="107"/>
      <c r="R34" s="107"/>
      <c r="S34" s="107"/>
      <c r="T34" s="437"/>
      <c r="U34" s="437"/>
      <c r="V34" s="437"/>
      <c r="W34" s="437"/>
      <c r="X34" s="437"/>
    </row>
    <row r="35" spans="1:51" s="9" customFormat="1" x14ac:dyDescent="0.5">
      <c r="A35" s="22"/>
      <c r="B35" s="22"/>
      <c r="C35" s="22"/>
      <c r="D35" s="22"/>
      <c r="E35" s="23"/>
      <c r="F35" s="25"/>
      <c r="G35" s="107"/>
      <c r="H35" s="107"/>
      <c r="I35" s="107"/>
      <c r="J35" s="11"/>
      <c r="K35" s="10"/>
      <c r="L35" s="10"/>
      <c r="M35" s="107"/>
      <c r="N35" s="107"/>
      <c r="O35" s="107"/>
      <c r="P35" s="107"/>
      <c r="Q35" s="107"/>
      <c r="R35" s="107"/>
      <c r="S35" s="107"/>
      <c r="T35" s="437"/>
      <c r="U35" s="437"/>
      <c r="V35" s="437"/>
      <c r="W35" s="437"/>
      <c r="X35" s="437"/>
    </row>
    <row r="36" spans="1:51" s="9" customFormat="1" x14ac:dyDescent="0.5">
      <c r="A36" s="22"/>
      <c r="B36" s="22"/>
      <c r="C36" s="22"/>
      <c r="D36" s="22"/>
      <c r="E36" s="23"/>
      <c r="F36" s="25"/>
      <c r="G36" s="107"/>
      <c r="H36" s="107"/>
      <c r="I36" s="107"/>
      <c r="J36" s="11"/>
      <c r="K36" s="10"/>
      <c r="L36" s="10"/>
      <c r="M36" s="107"/>
      <c r="N36" s="107"/>
      <c r="O36" s="107"/>
      <c r="P36" s="107"/>
      <c r="Q36" s="107"/>
      <c r="R36" s="107"/>
      <c r="S36" s="107"/>
      <c r="T36" s="437"/>
      <c r="U36" s="437"/>
      <c r="V36" s="437"/>
      <c r="W36" s="437"/>
      <c r="X36" s="437"/>
    </row>
    <row r="37" spans="1:51" s="9" customFormat="1" x14ac:dyDescent="0.5">
      <c r="A37" s="3"/>
      <c r="B37" s="3"/>
      <c r="C37" s="3"/>
      <c r="D37" s="3"/>
      <c r="E37" s="1"/>
      <c r="F37" s="4"/>
      <c r="G37" s="106"/>
      <c r="H37" s="106"/>
      <c r="I37" s="106"/>
      <c r="J37" s="11"/>
      <c r="K37" s="10"/>
      <c r="L37" s="10"/>
      <c r="M37" s="106"/>
      <c r="N37" s="106"/>
      <c r="O37" s="106"/>
      <c r="P37" s="106"/>
      <c r="Q37" s="106"/>
      <c r="R37" s="106"/>
      <c r="S37" s="106"/>
      <c r="T37" s="437"/>
      <c r="U37" s="437"/>
      <c r="V37" s="437"/>
      <c r="W37" s="437"/>
      <c r="X37" s="437"/>
    </row>
    <row r="38" spans="1:51" s="9" customFormat="1" x14ac:dyDescent="0.5">
      <c r="A38" s="3"/>
      <c r="B38" s="3"/>
      <c r="C38" s="3"/>
      <c r="D38" s="3"/>
      <c r="E38" s="1"/>
      <c r="F38" s="4"/>
      <c r="G38" s="106"/>
      <c r="H38" s="106"/>
      <c r="I38" s="106"/>
      <c r="J38" s="11"/>
      <c r="K38" s="10"/>
      <c r="L38" s="10"/>
      <c r="M38" s="106"/>
      <c r="N38" s="106"/>
      <c r="O38" s="106"/>
      <c r="P38" s="106"/>
      <c r="Q38" s="106"/>
      <c r="R38" s="106"/>
      <c r="S38" s="106"/>
      <c r="T38" s="437"/>
      <c r="U38" s="437"/>
      <c r="V38" s="437"/>
      <c r="W38" s="437"/>
      <c r="X38" s="437"/>
    </row>
    <row r="39" spans="1:51" s="14" customFormat="1" x14ac:dyDescent="0.5">
      <c r="A39" s="3"/>
      <c r="B39" s="3"/>
      <c r="C39" s="3"/>
      <c r="D39" s="3"/>
      <c r="E39" s="1"/>
      <c r="F39" s="4"/>
      <c r="G39" s="106"/>
      <c r="H39" s="106"/>
      <c r="I39" s="106"/>
      <c r="J39" s="243">
        <f>SUM(J11:J38)</f>
        <v>0</v>
      </c>
      <c r="K39" s="243">
        <f>SUM(K11:K38)</f>
        <v>0</v>
      </c>
      <c r="L39" s="243">
        <f>SUM(L11:L38)</f>
        <v>0</v>
      </c>
      <c r="M39" s="106"/>
      <c r="N39" s="106"/>
      <c r="O39" s="106"/>
      <c r="P39" s="106"/>
      <c r="Q39" s="106"/>
      <c r="R39" s="106"/>
      <c r="S39" s="106"/>
      <c r="T39" s="450">
        <f>+F13+G13</f>
        <v>556854900</v>
      </c>
      <c r="U39" s="451"/>
      <c r="V39" s="451"/>
      <c r="W39" s="452"/>
      <c r="X39" s="452"/>
    </row>
    <row r="40" spans="1:51" s="19" customFormat="1" x14ac:dyDescent="0.5">
      <c r="A40" s="3"/>
      <c r="B40" s="3"/>
      <c r="C40" s="3"/>
      <c r="D40" s="3"/>
      <c r="E40" s="1"/>
      <c r="F40" s="4"/>
      <c r="G40" s="106"/>
      <c r="H40" s="106"/>
      <c r="I40" s="106"/>
      <c r="J40" s="34"/>
      <c r="K40" s="18"/>
      <c r="L40" s="18"/>
      <c r="M40" s="106"/>
      <c r="N40" s="106"/>
      <c r="O40" s="106"/>
      <c r="P40" s="106"/>
      <c r="Q40" s="106"/>
      <c r="R40" s="106"/>
      <c r="S40" s="106"/>
      <c r="T40" s="453"/>
      <c r="U40" s="453"/>
      <c r="V40" s="453"/>
      <c r="W40" s="453"/>
      <c r="X40" s="453"/>
    </row>
    <row r="41" spans="1:51" s="19" customFormat="1" x14ac:dyDescent="0.5">
      <c r="A41" s="3"/>
      <c r="B41" s="3"/>
      <c r="C41" s="3"/>
      <c r="D41" s="3"/>
      <c r="E41" s="1"/>
      <c r="F41" s="4"/>
      <c r="G41" s="106"/>
      <c r="H41" s="106"/>
      <c r="I41" s="106"/>
      <c r="J41" s="34"/>
      <c r="K41" s="18"/>
      <c r="L41" s="18"/>
      <c r="M41" s="106"/>
      <c r="N41" s="106"/>
      <c r="O41" s="106"/>
      <c r="P41" s="106"/>
      <c r="Q41" s="106"/>
      <c r="R41" s="106"/>
      <c r="S41" s="106"/>
      <c r="T41" s="453"/>
      <c r="U41" s="453"/>
      <c r="V41" s="453"/>
      <c r="W41" s="453"/>
      <c r="X41" s="453"/>
    </row>
    <row r="42" spans="1:51" s="9" customFormat="1" x14ac:dyDescent="0.5">
      <c r="A42" s="3"/>
      <c r="B42" s="3"/>
      <c r="C42" s="3"/>
      <c r="D42" s="3"/>
      <c r="E42" s="1"/>
      <c r="F42" s="4"/>
      <c r="G42" s="106"/>
      <c r="H42" s="106"/>
      <c r="I42" s="106"/>
      <c r="J42" s="11"/>
      <c r="K42" s="10"/>
      <c r="L42" s="10"/>
      <c r="M42" s="106"/>
      <c r="N42" s="106"/>
      <c r="O42" s="106"/>
      <c r="P42" s="106"/>
      <c r="Q42" s="106"/>
      <c r="R42" s="106"/>
      <c r="S42" s="106"/>
      <c r="T42" s="437"/>
      <c r="U42" s="437"/>
      <c r="V42" s="437"/>
      <c r="W42" s="437"/>
      <c r="X42" s="437"/>
    </row>
    <row r="43" spans="1:51" s="19" customFormat="1" ht="22.5" thickBot="1" x14ac:dyDescent="0.55000000000000004">
      <c r="A43" s="3"/>
      <c r="B43" s="3"/>
      <c r="C43" s="3"/>
      <c r="D43" s="3"/>
      <c r="E43" s="1"/>
      <c r="F43" s="4"/>
      <c r="G43" s="106"/>
      <c r="H43" s="106"/>
      <c r="I43" s="106"/>
      <c r="J43" s="246">
        <f>SUM(J41:J42)</f>
        <v>0</v>
      </c>
      <c r="K43" s="246">
        <f>SUM(K41:K42)</f>
        <v>0</v>
      </c>
      <c r="L43" s="246">
        <f>SUM(L41:L42)</f>
        <v>0</v>
      </c>
      <c r="M43" s="106"/>
      <c r="N43" s="106"/>
      <c r="O43" s="106"/>
      <c r="P43" s="106"/>
      <c r="Q43" s="106"/>
      <c r="R43" s="106"/>
      <c r="S43" s="106"/>
      <c r="T43" s="455">
        <f>+F28+G28</f>
        <v>0</v>
      </c>
      <c r="U43" s="451"/>
      <c r="V43" s="451"/>
      <c r="W43" s="453"/>
      <c r="X43" s="453"/>
    </row>
    <row r="44" spans="1:51" s="28" customFormat="1" ht="22.5" thickBot="1" x14ac:dyDescent="0.55000000000000004">
      <c r="A44" s="3"/>
      <c r="B44" s="3"/>
      <c r="C44" s="3"/>
      <c r="D44" s="3"/>
      <c r="E44" s="1"/>
      <c r="F44" s="4"/>
      <c r="G44" s="106"/>
      <c r="H44" s="106"/>
      <c r="I44" s="106"/>
      <c r="J44" s="249">
        <f>J39+J43</f>
        <v>0</v>
      </c>
      <c r="K44" s="249">
        <f>K39+K43</f>
        <v>0</v>
      </c>
      <c r="L44" s="249">
        <f>L39+L43</f>
        <v>0</v>
      </c>
      <c r="M44" s="106"/>
      <c r="N44" s="106"/>
      <c r="O44" s="106"/>
      <c r="P44" s="106"/>
      <c r="Q44" s="106"/>
      <c r="R44" s="106"/>
      <c r="S44" s="106"/>
      <c r="T44" s="436">
        <f>+T39+T43</f>
        <v>556854900</v>
      </c>
      <c r="U44" s="457"/>
      <c r="V44" s="457"/>
      <c r="W44" s="434"/>
      <c r="X44" s="434"/>
      <c r="Y44" s="2"/>
      <c r="Z44" s="2"/>
      <c r="AA44" s="2"/>
      <c r="AB44" s="2"/>
      <c r="AC44" s="2"/>
      <c r="AD44" s="2"/>
      <c r="AE44" s="2"/>
      <c r="AF44" s="2"/>
    </row>
    <row r="45" spans="1:51" s="9" customFormat="1" x14ac:dyDescent="0.5">
      <c r="A45" s="3"/>
      <c r="B45" s="3"/>
      <c r="C45" s="3"/>
      <c r="D45" s="3"/>
      <c r="E45" s="1"/>
      <c r="F45" s="4"/>
      <c r="G45" s="106"/>
      <c r="H45" s="106"/>
      <c r="I45" s="106"/>
      <c r="J45" s="20"/>
      <c r="K45" s="104"/>
      <c r="L45" s="104"/>
      <c r="M45" s="106"/>
      <c r="N45" s="106"/>
      <c r="O45" s="106"/>
      <c r="P45" s="106"/>
      <c r="Q45" s="106"/>
      <c r="R45" s="106"/>
      <c r="S45" s="106"/>
      <c r="T45" s="437"/>
      <c r="U45" s="437"/>
      <c r="V45" s="437"/>
      <c r="W45" s="437"/>
      <c r="X45" s="437"/>
    </row>
    <row r="46" spans="1:51" s="9" customFormat="1" x14ac:dyDescent="0.5">
      <c r="A46" s="3"/>
      <c r="B46" s="3"/>
      <c r="C46" s="3"/>
      <c r="D46" s="3"/>
      <c r="E46" s="1"/>
      <c r="F46" s="4"/>
      <c r="G46" s="106"/>
      <c r="H46" s="106"/>
      <c r="I46" s="106"/>
      <c r="J46" s="20"/>
      <c r="K46" s="104"/>
      <c r="L46" s="104"/>
      <c r="M46" s="106"/>
      <c r="N46" s="106"/>
      <c r="O46" s="106"/>
      <c r="P46" s="106"/>
      <c r="Q46" s="106"/>
      <c r="R46" s="106"/>
      <c r="S46" s="106"/>
      <c r="T46" s="437"/>
      <c r="U46" s="437"/>
      <c r="V46" s="437"/>
      <c r="W46" s="437"/>
      <c r="X46" s="437"/>
    </row>
    <row r="48" spans="1:51" s="23" customFormat="1" x14ac:dyDescent="0.5">
      <c r="A48" s="3"/>
      <c r="B48" s="3"/>
      <c r="C48" s="3"/>
      <c r="D48" s="3"/>
      <c r="E48" s="1"/>
      <c r="F48" s="4"/>
      <c r="G48" s="106"/>
      <c r="H48" s="106"/>
      <c r="I48" s="106"/>
      <c r="J48" s="125"/>
      <c r="K48" s="190"/>
      <c r="L48" s="190"/>
      <c r="M48" s="106"/>
      <c r="N48" s="106"/>
      <c r="O48" s="106"/>
      <c r="P48" s="106"/>
      <c r="Q48" s="106"/>
      <c r="R48" s="106"/>
      <c r="S48" s="106"/>
      <c r="T48" s="434"/>
      <c r="U48" s="434"/>
      <c r="V48" s="434"/>
      <c r="W48" s="434"/>
      <c r="X48" s="434"/>
      <c r="Y48" s="24"/>
      <c r="Z48" s="24"/>
      <c r="AA48" s="24"/>
      <c r="AB48" s="24"/>
      <c r="AC48" s="24"/>
      <c r="AD48" s="24"/>
      <c r="AE48" s="24"/>
      <c r="AF48" s="24"/>
      <c r="AG48" s="24"/>
      <c r="AH48" s="24"/>
      <c r="AI48" s="24"/>
      <c r="AJ48" s="24"/>
      <c r="AK48" s="24"/>
      <c r="AL48" s="24"/>
      <c r="AM48" s="24"/>
      <c r="AN48" s="24"/>
      <c r="AO48" s="24"/>
      <c r="AP48" s="24"/>
      <c r="AQ48" s="24"/>
      <c r="AR48" s="24"/>
      <c r="AS48" s="24"/>
      <c r="AT48" s="24"/>
      <c r="AU48" s="24"/>
      <c r="AV48" s="24"/>
      <c r="AW48" s="24"/>
      <c r="AX48" s="24"/>
      <c r="AY48" s="24"/>
    </row>
    <row r="49" spans="1:51" s="23" customFormat="1" x14ac:dyDescent="0.5">
      <c r="A49" s="3"/>
      <c r="B49" s="3"/>
      <c r="C49" s="3"/>
      <c r="D49" s="3"/>
      <c r="E49" s="1"/>
      <c r="F49" s="4"/>
      <c r="G49" s="106"/>
      <c r="H49" s="106"/>
      <c r="I49" s="106"/>
      <c r="J49" s="107"/>
      <c r="K49" s="190"/>
      <c r="L49" s="190"/>
      <c r="M49" s="106"/>
      <c r="N49" s="106"/>
      <c r="O49" s="106"/>
      <c r="P49" s="106"/>
      <c r="Q49" s="106"/>
      <c r="R49" s="106"/>
      <c r="S49" s="106"/>
      <c r="T49" s="434"/>
      <c r="U49" s="434"/>
      <c r="V49" s="434"/>
      <c r="W49" s="434"/>
      <c r="X49" s="434"/>
      <c r="Y49" s="24"/>
      <c r="Z49" s="24"/>
      <c r="AA49" s="24"/>
      <c r="AB49" s="24"/>
      <c r="AC49" s="24"/>
      <c r="AD49" s="24"/>
      <c r="AE49" s="24"/>
      <c r="AF49" s="24"/>
      <c r="AG49" s="24"/>
      <c r="AH49" s="24"/>
      <c r="AI49" s="24"/>
      <c r="AJ49" s="24"/>
      <c r="AK49" s="24"/>
      <c r="AL49" s="24"/>
      <c r="AM49" s="24"/>
      <c r="AN49" s="24"/>
      <c r="AO49" s="24"/>
      <c r="AP49" s="24"/>
      <c r="AQ49" s="24"/>
      <c r="AR49" s="24"/>
      <c r="AS49" s="24"/>
      <c r="AT49" s="24"/>
      <c r="AU49" s="24"/>
      <c r="AV49" s="24"/>
      <c r="AW49" s="24"/>
      <c r="AX49" s="24"/>
      <c r="AY49" s="24"/>
    </row>
    <row r="50" spans="1:51" s="23" customFormat="1" x14ac:dyDescent="0.5">
      <c r="A50" s="3"/>
      <c r="B50" s="3"/>
      <c r="C50" s="3"/>
      <c r="D50" s="3"/>
      <c r="E50" s="1"/>
      <c r="F50" s="4"/>
      <c r="G50" s="106"/>
      <c r="H50" s="106"/>
      <c r="I50" s="106"/>
      <c r="J50" s="107"/>
      <c r="K50" s="190"/>
      <c r="L50" s="190"/>
      <c r="M50" s="106"/>
      <c r="N50" s="106"/>
      <c r="O50" s="106"/>
      <c r="P50" s="106"/>
      <c r="Q50" s="106"/>
      <c r="R50" s="106"/>
      <c r="S50" s="106"/>
      <c r="T50" s="434"/>
      <c r="U50" s="434"/>
      <c r="V50" s="434"/>
      <c r="W50" s="434"/>
      <c r="X50" s="434"/>
      <c r="Y50" s="24"/>
      <c r="Z50" s="24"/>
      <c r="AA50" s="24"/>
      <c r="AB50" s="24"/>
      <c r="AC50" s="24"/>
      <c r="AD50" s="24"/>
      <c r="AE50" s="24"/>
      <c r="AF50" s="24"/>
      <c r="AG50" s="24"/>
      <c r="AH50" s="24"/>
      <c r="AI50" s="24"/>
      <c r="AJ50" s="24"/>
      <c r="AK50" s="24"/>
      <c r="AL50" s="24"/>
      <c r="AM50" s="24"/>
      <c r="AN50" s="24"/>
      <c r="AO50" s="24"/>
      <c r="AP50" s="24"/>
      <c r="AQ50" s="24"/>
      <c r="AR50" s="24"/>
      <c r="AS50" s="24"/>
      <c r="AT50" s="24"/>
      <c r="AU50" s="24"/>
      <c r="AV50" s="24"/>
      <c r="AW50" s="24"/>
      <c r="AX50" s="24"/>
      <c r="AY50" s="24"/>
    </row>
    <row r="51" spans="1:51" s="23" customFormat="1" x14ac:dyDescent="0.5">
      <c r="A51" s="3"/>
      <c r="B51" s="3"/>
      <c r="C51" s="3"/>
      <c r="D51" s="3"/>
      <c r="E51" s="1"/>
      <c r="F51" s="4"/>
      <c r="G51" s="106"/>
      <c r="H51" s="106"/>
      <c r="I51" s="106"/>
      <c r="J51" s="107"/>
      <c r="K51" s="190"/>
      <c r="L51" s="190"/>
      <c r="M51" s="106"/>
      <c r="N51" s="106"/>
      <c r="O51" s="106"/>
      <c r="P51" s="106"/>
      <c r="Q51" s="106"/>
      <c r="R51" s="106"/>
      <c r="S51" s="106"/>
      <c r="T51" s="434"/>
      <c r="U51" s="434"/>
      <c r="V51" s="434"/>
      <c r="W51" s="434"/>
      <c r="X51" s="434"/>
      <c r="Y51" s="24"/>
      <c r="Z51" s="24"/>
      <c r="AA51" s="24"/>
      <c r="AB51" s="24"/>
      <c r="AC51" s="24"/>
      <c r="AD51" s="24"/>
      <c r="AE51" s="24"/>
      <c r="AF51" s="24"/>
      <c r="AG51" s="24"/>
      <c r="AH51" s="24"/>
      <c r="AI51" s="24"/>
      <c r="AJ51" s="24"/>
      <c r="AK51" s="24"/>
      <c r="AL51" s="24"/>
      <c r="AM51" s="24"/>
      <c r="AN51" s="24"/>
      <c r="AO51" s="24"/>
      <c r="AP51" s="24"/>
      <c r="AQ51" s="24"/>
      <c r="AR51" s="24"/>
      <c r="AS51" s="24"/>
      <c r="AT51" s="24"/>
      <c r="AU51" s="24"/>
      <c r="AV51" s="24"/>
      <c r="AW51" s="24"/>
      <c r="AX51" s="24"/>
      <c r="AY51" s="24"/>
    </row>
  </sheetData>
  <autoFilter ref="S1:S51"/>
  <mergeCells count="26">
    <mergeCell ref="S5:S8"/>
    <mergeCell ref="A1:S1"/>
    <mergeCell ref="A2:S2"/>
    <mergeCell ref="A3:S3"/>
    <mergeCell ref="V5:V8"/>
    <mergeCell ref="C5:C8"/>
    <mergeCell ref="F4:G4"/>
    <mergeCell ref="F6:F8"/>
    <mergeCell ref="G6:G8"/>
    <mergeCell ref="U5:U8"/>
    <mergeCell ref="J5:J8"/>
    <mergeCell ref="F5:H5"/>
    <mergeCell ref="H6:H8"/>
    <mergeCell ref="M5:M8"/>
    <mergeCell ref="K5:K8"/>
    <mergeCell ref="L5:L8"/>
    <mergeCell ref="R5:R8"/>
    <mergeCell ref="P5:P8"/>
    <mergeCell ref="Q5:Q8"/>
    <mergeCell ref="A5:A8"/>
    <mergeCell ref="B5:B8"/>
    <mergeCell ref="N5:N8"/>
    <mergeCell ref="D5:D8"/>
    <mergeCell ref="E5:E8"/>
    <mergeCell ref="I5:I8"/>
    <mergeCell ref="O5:O8"/>
  </mergeCells>
  <phoneticPr fontId="5" type="noConversion"/>
  <conditionalFormatting sqref="F11">
    <cfRule type="cellIs" dxfId="33" priority="13" stopIfTrue="1" operator="between">
      <formula>2000001</formula>
      <formula>500000000</formula>
    </cfRule>
  </conditionalFormatting>
  <conditionalFormatting sqref="F11">
    <cfRule type="cellIs" dxfId="32" priority="5" stopIfTrue="1" operator="greaterThan">
      <formula>500000001</formula>
    </cfRule>
    <cfRule type="cellIs" dxfId="31" priority="6" stopIfTrue="1" operator="greaterThan">
      <formula>500000001</formula>
    </cfRule>
  </conditionalFormatting>
  <conditionalFormatting sqref="F11">
    <cfRule type="cellIs" dxfId="30" priority="1" operator="greaterThan">
      <formula>500000001</formula>
    </cfRule>
    <cfRule type="cellIs" dxfId="29" priority="2" operator="greaterThan">
      <formula>500000001</formula>
    </cfRule>
    <cfRule type="cellIs" dxfId="28" priority="3" operator="greaterThan">
      <formula>500000001</formula>
    </cfRule>
    <cfRule type="cellIs" dxfId="27" priority="4" stopIfTrue="1" operator="greaterThan">
      <formula>500000001</formula>
    </cfRule>
  </conditionalFormatting>
  <pageMargins left="0.55118110236220474" right="0.55118110236220474" top="0.55118110236220474" bottom="0.35433070866141736" header="0.19685039370078741" footer="0.15748031496062992"/>
  <pageSetup paperSize="9" scale="80" orientation="landscape" blackAndWhite="1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27"/>
  <sheetViews>
    <sheetView zoomScaleNormal="100" zoomScaleSheetLayoutView="100" workbookViewId="0">
      <selection activeCell="R12" sqref="R12"/>
    </sheetView>
  </sheetViews>
  <sheetFormatPr defaultRowHeight="21.75" x14ac:dyDescent="0.5"/>
  <cols>
    <col min="1" max="1" width="5.85546875" style="3" customWidth="1"/>
    <col min="2" max="2" width="6.7109375" style="3" customWidth="1"/>
    <col min="3" max="3" width="7.5703125" style="3" customWidth="1"/>
    <col min="4" max="4" width="6.42578125" style="3" customWidth="1"/>
    <col min="5" max="5" width="43" style="1" customWidth="1"/>
    <col min="6" max="6" width="14.5703125" style="4" customWidth="1"/>
    <col min="7" max="7" width="15.42578125" style="106" customWidth="1"/>
    <col min="8" max="8" width="15.42578125" style="106" hidden="1" customWidth="1"/>
    <col min="9" max="9" width="30.85546875" style="106" hidden="1" customWidth="1"/>
    <col min="10" max="10" width="13.140625" style="106" hidden="1" customWidth="1"/>
    <col min="11" max="11" width="12.28515625" style="156" hidden="1" customWidth="1"/>
    <col min="12" max="12" width="4.5703125" style="156" hidden="1" customWidth="1"/>
    <col min="13" max="16" width="30.85546875" style="106" hidden="1" customWidth="1"/>
    <col min="17" max="18" width="30.85546875" style="106" customWidth="1"/>
    <col min="19" max="19" width="19.5703125" style="434" bestFit="1" customWidth="1"/>
    <col min="20" max="20" width="9.140625" style="434"/>
    <col min="21" max="21" width="14.5703125" style="434" bestFit="1" customWidth="1"/>
    <col min="22" max="22" width="9.140625" style="434"/>
    <col min="23" max="23" width="13.5703125" style="434" bestFit="1" customWidth="1"/>
    <col min="24" max="31" width="9.140625" style="2"/>
    <col min="32" max="16384" width="9.140625" style="1"/>
  </cols>
  <sheetData>
    <row r="1" spans="1:42" x14ac:dyDescent="0.5">
      <c r="A1" s="725" t="s">
        <v>208</v>
      </c>
      <c r="B1" s="725"/>
      <c r="C1" s="725"/>
      <c r="D1" s="725"/>
      <c r="E1" s="725"/>
      <c r="F1" s="725"/>
      <c r="G1" s="725"/>
      <c r="H1" s="725"/>
      <c r="I1" s="725"/>
      <c r="J1" s="725"/>
      <c r="K1" s="725"/>
      <c r="L1" s="725"/>
      <c r="M1" s="725"/>
      <c r="N1" s="725"/>
      <c r="O1" s="725"/>
      <c r="P1" s="725"/>
      <c r="Q1" s="725"/>
      <c r="R1" s="725"/>
      <c r="U1" s="434" t="s">
        <v>261</v>
      </c>
      <c r="W1" s="434" t="s">
        <v>202</v>
      </c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</row>
    <row r="2" spans="1:42" x14ac:dyDescent="0.5">
      <c r="A2" s="725" t="s">
        <v>8</v>
      </c>
      <c r="B2" s="725"/>
      <c r="C2" s="725"/>
      <c r="D2" s="725"/>
      <c r="E2" s="725"/>
      <c r="F2" s="725"/>
      <c r="G2" s="725"/>
      <c r="H2" s="725"/>
      <c r="I2" s="725"/>
      <c r="J2" s="725"/>
      <c r="K2" s="725"/>
      <c r="L2" s="725"/>
      <c r="M2" s="725"/>
      <c r="N2" s="725"/>
      <c r="O2" s="725"/>
      <c r="P2" s="725"/>
      <c r="Q2" s="725"/>
      <c r="R2" s="725"/>
      <c r="S2" s="435" t="s">
        <v>259</v>
      </c>
      <c r="T2" s="434">
        <v>7</v>
      </c>
      <c r="U2" s="436" t="e">
        <f>+#REF!+#REF!+#REF!+#REF!+#REF!+#REF!+#REF!</f>
        <v>#REF!</v>
      </c>
      <c r="V2" s="436" t="s">
        <v>207</v>
      </c>
      <c r="W2" s="434" t="s">
        <v>207</v>
      </c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</row>
    <row r="3" spans="1:42" x14ac:dyDescent="0.5">
      <c r="A3" s="725" t="s">
        <v>363</v>
      </c>
      <c r="B3" s="725"/>
      <c r="C3" s="725"/>
      <c r="D3" s="725"/>
      <c r="E3" s="725"/>
      <c r="F3" s="725"/>
      <c r="G3" s="725"/>
      <c r="H3" s="725"/>
      <c r="I3" s="725"/>
      <c r="J3" s="725"/>
      <c r="K3" s="725"/>
      <c r="L3" s="725"/>
      <c r="M3" s="725"/>
      <c r="N3" s="725"/>
      <c r="O3" s="725"/>
      <c r="P3" s="725"/>
      <c r="Q3" s="725"/>
      <c r="R3" s="725"/>
      <c r="S3" s="437" t="s">
        <v>260</v>
      </c>
      <c r="T3" s="438">
        <v>6</v>
      </c>
      <c r="U3" s="439" t="e">
        <f>+#REF!+#REF!+#REF!+#REF!+#REF!+#REF!</f>
        <v>#REF!</v>
      </c>
      <c r="V3" s="440">
        <v>3</v>
      </c>
      <c r="W3" s="439" t="e">
        <f>+#REF!+#REF!+#REF!</f>
        <v>#REF!</v>
      </c>
      <c r="X3" s="1"/>
      <c r="Y3" s="1"/>
      <c r="Z3" s="1"/>
      <c r="AA3" s="1"/>
      <c r="AB3" s="1"/>
      <c r="AC3" s="1"/>
      <c r="AD3" s="1"/>
      <c r="AE3" s="1"/>
    </row>
    <row r="4" spans="1:42" x14ac:dyDescent="0.5">
      <c r="A4" s="1"/>
      <c r="B4" s="1"/>
      <c r="C4" s="1"/>
      <c r="D4" s="1"/>
      <c r="F4" s="734"/>
      <c r="G4" s="734"/>
      <c r="H4" s="3"/>
      <c r="I4" s="3"/>
      <c r="J4" s="5"/>
      <c r="M4" s="3"/>
      <c r="N4" s="503"/>
      <c r="O4" s="688"/>
      <c r="P4" s="691"/>
      <c r="Q4" s="694"/>
      <c r="R4" s="701"/>
      <c r="S4" s="434" t="s">
        <v>265</v>
      </c>
      <c r="T4" s="442" t="s">
        <v>207</v>
      </c>
      <c r="U4" s="442" t="s">
        <v>207</v>
      </c>
      <c r="V4" s="434" t="s">
        <v>207</v>
      </c>
      <c r="W4" s="434" t="s">
        <v>207</v>
      </c>
    </row>
    <row r="5" spans="1:42" ht="21.75" customHeight="1" x14ac:dyDescent="0.5">
      <c r="A5" s="723" t="s">
        <v>19</v>
      </c>
      <c r="B5" s="723" t="s">
        <v>20</v>
      </c>
      <c r="C5" s="723" t="s">
        <v>129</v>
      </c>
      <c r="D5" s="723" t="s">
        <v>21</v>
      </c>
      <c r="E5" s="723" t="s">
        <v>29</v>
      </c>
      <c r="F5" s="736" t="s">
        <v>26</v>
      </c>
      <c r="G5" s="737"/>
      <c r="H5" s="738"/>
      <c r="I5" s="726" t="s">
        <v>264</v>
      </c>
      <c r="J5" s="726" t="s">
        <v>122</v>
      </c>
      <c r="K5" s="726" t="s">
        <v>121</v>
      </c>
      <c r="L5" s="729" t="s">
        <v>123</v>
      </c>
      <c r="M5" s="741" t="s">
        <v>267</v>
      </c>
      <c r="N5" s="741" t="s">
        <v>291</v>
      </c>
      <c r="O5" s="741" t="s">
        <v>310</v>
      </c>
      <c r="P5" s="741" t="s">
        <v>327</v>
      </c>
      <c r="Q5" s="741" t="s">
        <v>341</v>
      </c>
      <c r="R5" s="741" t="s">
        <v>362</v>
      </c>
      <c r="T5" s="744" t="s">
        <v>142</v>
      </c>
      <c r="U5" s="744" t="s">
        <v>150</v>
      </c>
    </row>
    <row r="6" spans="1:42" ht="21" customHeight="1" x14ac:dyDescent="0.5">
      <c r="A6" s="724"/>
      <c r="B6" s="724"/>
      <c r="C6" s="724"/>
      <c r="D6" s="724"/>
      <c r="E6" s="724"/>
      <c r="F6" s="731" t="s">
        <v>46</v>
      </c>
      <c r="G6" s="727" t="s">
        <v>103</v>
      </c>
      <c r="H6" s="726" t="s">
        <v>150</v>
      </c>
      <c r="I6" s="727"/>
      <c r="J6" s="727"/>
      <c r="K6" s="727"/>
      <c r="L6" s="730"/>
      <c r="M6" s="742"/>
      <c r="N6" s="742"/>
      <c r="O6" s="742"/>
      <c r="P6" s="742"/>
      <c r="Q6" s="742"/>
      <c r="R6" s="742"/>
      <c r="T6" s="744"/>
      <c r="U6" s="744"/>
    </row>
    <row r="7" spans="1:42" ht="21" customHeight="1" x14ac:dyDescent="0.5">
      <c r="A7" s="724"/>
      <c r="B7" s="724"/>
      <c r="C7" s="724"/>
      <c r="D7" s="724"/>
      <c r="E7" s="724"/>
      <c r="F7" s="731"/>
      <c r="G7" s="727"/>
      <c r="H7" s="727"/>
      <c r="I7" s="727"/>
      <c r="J7" s="727"/>
      <c r="K7" s="727"/>
      <c r="L7" s="730"/>
      <c r="M7" s="742"/>
      <c r="N7" s="742"/>
      <c r="O7" s="742"/>
      <c r="P7" s="742"/>
      <c r="Q7" s="742"/>
      <c r="R7" s="742"/>
      <c r="T7" s="744"/>
      <c r="U7" s="744"/>
    </row>
    <row r="8" spans="1:42" ht="18" customHeight="1" x14ac:dyDescent="0.5">
      <c r="A8" s="724"/>
      <c r="B8" s="724"/>
      <c r="C8" s="733"/>
      <c r="D8" s="724"/>
      <c r="E8" s="724"/>
      <c r="F8" s="732"/>
      <c r="G8" s="728"/>
      <c r="H8" s="728"/>
      <c r="I8" s="728"/>
      <c r="J8" s="728"/>
      <c r="K8" s="728"/>
      <c r="L8" s="730"/>
      <c r="M8" s="743"/>
      <c r="N8" s="743"/>
      <c r="O8" s="743"/>
      <c r="P8" s="743"/>
      <c r="Q8" s="743"/>
      <c r="R8" s="743"/>
      <c r="T8" s="744"/>
      <c r="U8" s="744"/>
    </row>
    <row r="9" spans="1:42" x14ac:dyDescent="0.5">
      <c r="A9" s="12"/>
      <c r="B9" s="12"/>
      <c r="C9" s="12"/>
      <c r="D9" s="12"/>
      <c r="E9" s="32" t="s">
        <v>151</v>
      </c>
      <c r="F9" s="12"/>
      <c r="G9" s="105"/>
      <c r="H9" s="105"/>
      <c r="I9" s="105"/>
      <c r="J9" s="105"/>
      <c r="K9" s="189"/>
      <c r="L9" s="189"/>
      <c r="M9" s="105"/>
      <c r="N9" s="105"/>
      <c r="O9" s="105"/>
      <c r="P9" s="105"/>
      <c r="Q9" s="105"/>
      <c r="R9" s="105"/>
    </row>
    <row r="10" spans="1:42" s="9" customFormat="1" x14ac:dyDescent="0.2">
      <c r="A10" s="6"/>
      <c r="B10" s="6"/>
      <c r="C10" s="6"/>
      <c r="D10" s="6"/>
      <c r="E10" s="17" t="s">
        <v>37</v>
      </c>
      <c r="F10" s="29"/>
      <c r="G10" s="11"/>
      <c r="H10" s="11"/>
      <c r="I10" s="11"/>
      <c r="J10" s="11"/>
      <c r="K10" s="10"/>
      <c r="L10" s="10"/>
      <c r="M10" s="11"/>
      <c r="N10" s="11"/>
      <c r="O10" s="11"/>
      <c r="P10" s="11"/>
      <c r="Q10" s="11"/>
      <c r="R10" s="11"/>
      <c r="S10" s="437"/>
      <c r="T10" s="437"/>
      <c r="U10" s="437"/>
      <c r="V10" s="437"/>
      <c r="W10" s="437"/>
    </row>
    <row r="11" spans="1:42" s="19" customFormat="1" hidden="1" x14ac:dyDescent="0.2">
      <c r="A11" s="483"/>
      <c r="B11" s="483"/>
      <c r="C11" s="525"/>
      <c r="D11" s="483"/>
      <c r="E11" s="526"/>
      <c r="F11" s="527"/>
      <c r="G11" s="485"/>
      <c r="H11" s="485"/>
      <c r="I11" s="549"/>
      <c r="J11" s="542"/>
      <c r="K11" s="543"/>
      <c r="L11" s="543"/>
      <c r="M11" s="549"/>
      <c r="N11" s="614"/>
      <c r="O11" s="614"/>
      <c r="P11" s="614"/>
      <c r="Q11" s="614"/>
      <c r="R11" s="614"/>
      <c r="S11" s="453"/>
      <c r="T11" s="453"/>
      <c r="U11" s="453"/>
      <c r="V11" s="453"/>
      <c r="W11" s="453"/>
    </row>
    <row r="12" spans="1:42" s="19" customFormat="1" ht="83.25" customHeight="1" x14ac:dyDescent="0.2">
      <c r="A12" s="483"/>
      <c r="B12" s="483"/>
      <c r="C12" s="525" t="s">
        <v>212</v>
      </c>
      <c r="D12" s="483" t="s">
        <v>11</v>
      </c>
      <c r="E12" s="526" t="s">
        <v>211</v>
      </c>
      <c r="F12" s="527"/>
      <c r="G12" s="485"/>
      <c r="H12" s="485"/>
      <c r="I12" s="549" t="s">
        <v>279</v>
      </c>
      <c r="J12" s="542"/>
      <c r="K12" s="543"/>
      <c r="L12" s="543"/>
      <c r="M12" s="549" t="s">
        <v>280</v>
      </c>
      <c r="N12" s="614" t="s">
        <v>305</v>
      </c>
      <c r="O12" s="614" t="s">
        <v>315</v>
      </c>
      <c r="P12" s="614" t="s">
        <v>332</v>
      </c>
      <c r="Q12" s="596" t="s">
        <v>348</v>
      </c>
      <c r="R12" s="596"/>
      <c r="S12" s="453"/>
      <c r="T12" s="453"/>
      <c r="U12" s="453"/>
      <c r="V12" s="453"/>
      <c r="W12" s="453"/>
    </row>
    <row r="13" spans="1:42" s="9" customFormat="1" x14ac:dyDescent="0.2">
      <c r="A13" s="6"/>
      <c r="B13" s="6"/>
      <c r="C13" s="6"/>
      <c r="D13" s="6"/>
      <c r="E13" s="332"/>
      <c r="F13" s="333"/>
      <c r="G13" s="11"/>
      <c r="H13" s="11"/>
      <c r="I13" s="11"/>
      <c r="J13" s="11"/>
      <c r="K13" s="10"/>
      <c r="L13" s="10"/>
      <c r="M13" s="11"/>
      <c r="N13" s="11"/>
      <c r="O13" s="11"/>
      <c r="P13" s="11"/>
      <c r="Q13" s="11"/>
      <c r="R13" s="11"/>
      <c r="S13" s="437"/>
      <c r="T13" s="437"/>
      <c r="U13" s="437"/>
      <c r="V13" s="437"/>
      <c r="W13" s="437"/>
    </row>
    <row r="14" spans="1:42" s="14" customFormat="1" ht="22.5" thickBot="1" x14ac:dyDescent="0.55000000000000004">
      <c r="A14" s="241">
        <f>+A12</f>
        <v>0</v>
      </c>
      <c r="B14" s="241"/>
      <c r="C14" s="241"/>
      <c r="D14" s="241"/>
      <c r="E14" s="242" t="s">
        <v>47</v>
      </c>
      <c r="F14" s="329">
        <f>SUM(F11:F13)</f>
        <v>0</v>
      </c>
      <c r="G14" s="243">
        <f>SUM(G11:G13)</f>
        <v>0</v>
      </c>
      <c r="H14" s="243">
        <f>SUM(H11:H13)</f>
        <v>0</v>
      </c>
      <c r="I14" s="243"/>
      <c r="J14" s="243" t="e">
        <f>SUM(#REF!)</f>
        <v>#REF!</v>
      </c>
      <c r="K14" s="243" t="e">
        <f>SUM(#REF!)</f>
        <v>#REF!</v>
      </c>
      <c r="L14" s="243" t="e">
        <f>SUM(#REF!)</f>
        <v>#REF!</v>
      </c>
      <c r="M14" s="243"/>
      <c r="N14" s="243"/>
      <c r="O14" s="243"/>
      <c r="P14" s="243"/>
      <c r="Q14" s="243"/>
      <c r="R14" s="243"/>
      <c r="S14" s="450">
        <f>+F14+G14</f>
        <v>0</v>
      </c>
      <c r="T14" s="451"/>
      <c r="U14" s="451"/>
      <c r="V14" s="452"/>
      <c r="W14" s="452"/>
    </row>
    <row r="15" spans="1:42" s="19" customFormat="1" ht="22.5" hidden="1" thickBot="1" x14ac:dyDescent="0.25">
      <c r="A15" s="17"/>
      <c r="B15" s="17"/>
      <c r="C15" s="17"/>
      <c r="D15" s="17"/>
      <c r="E15" s="30" t="s">
        <v>10</v>
      </c>
      <c r="F15" s="336"/>
      <c r="G15" s="34"/>
      <c r="H15" s="34"/>
      <c r="I15" s="34"/>
      <c r="J15" s="34"/>
      <c r="K15" s="18"/>
      <c r="L15" s="18"/>
      <c r="M15" s="34"/>
      <c r="N15" s="34"/>
      <c r="O15" s="34"/>
      <c r="P15" s="34"/>
      <c r="Q15" s="34"/>
      <c r="R15" s="34"/>
      <c r="S15" s="453"/>
      <c r="T15" s="453"/>
      <c r="U15" s="453"/>
      <c r="V15" s="453"/>
      <c r="W15" s="453"/>
    </row>
    <row r="16" spans="1:42" s="19" customFormat="1" ht="22.5" hidden="1" thickBot="1" x14ac:dyDescent="0.25">
      <c r="A16" s="483"/>
      <c r="B16" s="483"/>
      <c r="C16" s="525"/>
      <c r="D16" s="483"/>
      <c r="E16" s="526"/>
      <c r="F16" s="527"/>
      <c r="G16" s="489"/>
      <c r="H16" s="489"/>
      <c r="I16" s="549"/>
      <c r="J16" s="542"/>
      <c r="K16" s="543"/>
      <c r="L16" s="543"/>
      <c r="M16" s="549"/>
      <c r="N16" s="549"/>
      <c r="O16" s="549"/>
      <c r="P16" s="549"/>
      <c r="Q16" s="549"/>
      <c r="R16" s="549"/>
      <c r="S16" s="453"/>
      <c r="T16" s="453"/>
      <c r="U16" s="453"/>
      <c r="V16" s="453"/>
      <c r="W16" s="453"/>
    </row>
    <row r="17" spans="1:50" s="19" customFormat="1" ht="22.5" hidden="1" thickBot="1" x14ac:dyDescent="0.25">
      <c r="A17" s="483"/>
      <c r="B17" s="483"/>
      <c r="C17" s="525"/>
      <c r="D17" s="483"/>
      <c r="E17" s="526"/>
      <c r="F17" s="527"/>
      <c r="G17" s="489"/>
      <c r="H17" s="489"/>
      <c r="I17" s="549"/>
      <c r="J17" s="542"/>
      <c r="K17" s="543"/>
      <c r="L17" s="543"/>
      <c r="M17" s="549"/>
      <c r="N17" s="596"/>
      <c r="O17" s="596"/>
      <c r="P17" s="596"/>
      <c r="Q17" s="596"/>
      <c r="R17" s="596"/>
      <c r="S17" s="453"/>
      <c r="T17" s="453"/>
      <c r="U17" s="453"/>
      <c r="V17" s="453"/>
      <c r="W17" s="453"/>
    </row>
    <row r="18" spans="1:50" s="9" customFormat="1" ht="22.5" hidden="1" thickBot="1" x14ac:dyDescent="0.25">
      <c r="A18" s="6"/>
      <c r="B18" s="271"/>
      <c r="C18" s="271"/>
      <c r="D18" s="271"/>
      <c r="E18" s="273"/>
      <c r="F18" s="337"/>
      <c r="G18" s="269"/>
      <c r="H18" s="269"/>
      <c r="I18" s="269"/>
      <c r="J18" s="11"/>
      <c r="K18" s="10"/>
      <c r="L18" s="10"/>
      <c r="M18" s="269"/>
      <c r="N18" s="269"/>
      <c r="O18" s="269"/>
      <c r="P18" s="269"/>
      <c r="Q18" s="269"/>
      <c r="R18" s="269"/>
      <c r="S18" s="437"/>
      <c r="T18" s="437"/>
      <c r="U18" s="437"/>
      <c r="V18" s="437"/>
      <c r="W18" s="437"/>
    </row>
    <row r="19" spans="1:50" s="19" customFormat="1" ht="22.5" hidden="1" thickBot="1" x14ac:dyDescent="0.55000000000000004">
      <c r="A19" s="244">
        <f>+A17</f>
        <v>0</v>
      </c>
      <c r="B19" s="244"/>
      <c r="C19" s="244"/>
      <c r="D19" s="244"/>
      <c r="E19" s="245" t="s">
        <v>33</v>
      </c>
      <c r="F19" s="330">
        <f>SUM(F16:F18)</f>
        <v>0</v>
      </c>
      <c r="G19" s="246">
        <f>SUM(G16:G18)</f>
        <v>0</v>
      </c>
      <c r="H19" s="246">
        <f>SUM(H16:H18)</f>
        <v>0</v>
      </c>
      <c r="I19" s="246"/>
      <c r="J19" s="246">
        <f>SUM(J16:J18)</f>
        <v>0</v>
      </c>
      <c r="K19" s="246">
        <f>SUM(K16:K18)</f>
        <v>0</v>
      </c>
      <c r="L19" s="246">
        <f>SUM(L16:L18)</f>
        <v>0</v>
      </c>
      <c r="M19" s="246"/>
      <c r="N19" s="246"/>
      <c r="O19" s="246"/>
      <c r="P19" s="246"/>
      <c r="Q19" s="246"/>
      <c r="R19" s="246"/>
      <c r="S19" s="455">
        <f>+F19+G19</f>
        <v>0</v>
      </c>
      <c r="T19" s="451"/>
      <c r="U19" s="451"/>
      <c r="V19" s="453"/>
      <c r="W19" s="453"/>
    </row>
    <row r="20" spans="1:50" s="28" customFormat="1" ht="22.5" thickBot="1" x14ac:dyDescent="0.55000000000000004">
      <c r="A20" s="247">
        <f>+A14+A19</f>
        <v>0</v>
      </c>
      <c r="B20" s="248"/>
      <c r="C20" s="248"/>
      <c r="D20" s="248"/>
      <c r="E20" s="248" t="s">
        <v>188</v>
      </c>
      <c r="F20" s="331">
        <f>F14+F19</f>
        <v>0</v>
      </c>
      <c r="G20" s="310">
        <f>+G14+G19</f>
        <v>0</v>
      </c>
      <c r="H20" s="310">
        <f>+H14+H19</f>
        <v>0</v>
      </c>
      <c r="I20" s="249"/>
      <c r="J20" s="249" t="e">
        <f>J14+J19</f>
        <v>#REF!</v>
      </c>
      <c r="K20" s="249" t="e">
        <f>K14+K19</f>
        <v>#REF!</v>
      </c>
      <c r="L20" s="249" t="e">
        <f>L14+L19</f>
        <v>#REF!</v>
      </c>
      <c r="M20" s="249"/>
      <c r="N20" s="249"/>
      <c r="O20" s="249"/>
      <c r="P20" s="249"/>
      <c r="Q20" s="249"/>
      <c r="R20" s="249"/>
      <c r="S20" s="436">
        <f>+S14+S19</f>
        <v>0</v>
      </c>
      <c r="T20" s="457"/>
      <c r="U20" s="457"/>
      <c r="V20" s="434"/>
      <c r="W20" s="434"/>
      <c r="X20" s="2"/>
      <c r="Y20" s="2"/>
      <c r="Z20" s="2"/>
      <c r="AA20" s="2"/>
      <c r="AB20" s="2"/>
      <c r="AC20" s="2"/>
      <c r="AD20" s="2"/>
      <c r="AE20" s="2"/>
    </row>
    <row r="21" spans="1:50" s="9" customFormat="1" x14ac:dyDescent="0.2">
      <c r="A21" s="15"/>
      <c r="B21" s="15"/>
      <c r="C21" s="15"/>
      <c r="D21" s="15"/>
      <c r="E21" s="31"/>
      <c r="F21" s="21"/>
      <c r="G21" s="20"/>
      <c r="H21" s="20"/>
      <c r="I21" s="20"/>
      <c r="J21" s="20"/>
      <c r="K21" s="104"/>
      <c r="L21" s="104"/>
      <c r="M21" s="20"/>
      <c r="N21" s="20"/>
      <c r="O21" s="20"/>
      <c r="P21" s="20"/>
      <c r="Q21" s="20"/>
      <c r="R21" s="20"/>
      <c r="S21" s="437"/>
      <c r="T21" s="437"/>
      <c r="U21" s="437"/>
      <c r="V21" s="437"/>
      <c r="W21" s="437"/>
    </row>
    <row r="22" spans="1:50" s="9" customFormat="1" x14ac:dyDescent="0.5">
      <c r="A22" s="15"/>
      <c r="B22" s="15"/>
      <c r="C22" s="15"/>
      <c r="D22" s="15"/>
      <c r="E22" s="31"/>
      <c r="F22" s="35"/>
      <c r="G22" s="20"/>
      <c r="H22" s="20"/>
      <c r="I22" s="20"/>
      <c r="J22" s="20"/>
      <c r="K22" s="104"/>
      <c r="L22" s="104"/>
      <c r="M22" s="20"/>
      <c r="N22" s="20"/>
      <c r="O22" s="20"/>
      <c r="P22" s="20"/>
      <c r="Q22" s="20"/>
      <c r="R22" s="20"/>
      <c r="S22" s="437"/>
      <c r="T22" s="437"/>
      <c r="U22" s="437"/>
      <c r="V22" s="437"/>
      <c r="W22" s="437"/>
    </row>
    <row r="24" spans="1:50" s="23" customFormat="1" x14ac:dyDescent="0.5">
      <c r="A24" s="22"/>
      <c r="B24" s="22"/>
      <c r="C24" s="22"/>
      <c r="D24" s="22"/>
      <c r="E24" s="81"/>
      <c r="F24" s="286"/>
      <c r="G24" s="125"/>
      <c r="H24" s="125"/>
      <c r="I24" s="125"/>
      <c r="J24" s="125"/>
      <c r="K24" s="190"/>
      <c r="L24" s="190"/>
      <c r="M24" s="125"/>
      <c r="N24" s="125"/>
      <c r="O24" s="125"/>
      <c r="P24" s="125"/>
      <c r="Q24" s="125"/>
      <c r="R24" s="125"/>
      <c r="S24" s="434"/>
      <c r="T24" s="434"/>
      <c r="U24" s="434"/>
      <c r="V24" s="434"/>
      <c r="W24" s="43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  <c r="AM24" s="24"/>
      <c r="AN24" s="24"/>
      <c r="AO24" s="24"/>
      <c r="AP24" s="24"/>
      <c r="AQ24" s="24"/>
      <c r="AR24" s="24"/>
      <c r="AS24" s="24"/>
      <c r="AT24" s="24"/>
      <c r="AU24" s="24"/>
      <c r="AV24" s="24"/>
      <c r="AW24" s="24"/>
      <c r="AX24" s="24"/>
    </row>
    <row r="25" spans="1:50" s="23" customFormat="1" x14ac:dyDescent="0.5">
      <c r="A25" s="22"/>
      <c r="B25" s="22"/>
      <c r="C25" s="22"/>
      <c r="D25" s="22"/>
      <c r="F25" s="25"/>
      <c r="G25" s="107"/>
      <c r="H25" s="107"/>
      <c r="I25" s="107"/>
      <c r="J25" s="107"/>
      <c r="K25" s="190"/>
      <c r="L25" s="190"/>
      <c r="M25" s="107"/>
      <c r="N25" s="107"/>
      <c r="O25" s="107"/>
      <c r="P25" s="107"/>
      <c r="Q25" s="107"/>
      <c r="R25" s="107"/>
      <c r="S25" s="434"/>
      <c r="T25" s="434"/>
      <c r="U25" s="434"/>
      <c r="V25" s="434"/>
      <c r="W25" s="43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24"/>
      <c r="AK25" s="24"/>
      <c r="AL25" s="24"/>
      <c r="AM25" s="24"/>
      <c r="AN25" s="24"/>
      <c r="AO25" s="24"/>
      <c r="AP25" s="24"/>
      <c r="AQ25" s="24"/>
      <c r="AR25" s="24"/>
      <c r="AS25" s="24"/>
      <c r="AT25" s="24"/>
      <c r="AU25" s="24"/>
      <c r="AV25" s="24"/>
      <c r="AW25" s="24"/>
      <c r="AX25" s="24"/>
    </row>
    <row r="26" spans="1:50" s="23" customFormat="1" x14ac:dyDescent="0.5">
      <c r="A26" s="22"/>
      <c r="B26" s="22"/>
      <c r="C26" s="22"/>
      <c r="D26" s="22"/>
      <c r="F26" s="25"/>
      <c r="G26" s="107"/>
      <c r="H26" s="107"/>
      <c r="I26" s="107"/>
      <c r="J26" s="107"/>
      <c r="K26" s="190"/>
      <c r="L26" s="190"/>
      <c r="M26" s="107"/>
      <c r="N26" s="107"/>
      <c r="O26" s="107"/>
      <c r="P26" s="107"/>
      <c r="Q26" s="107"/>
      <c r="R26" s="107"/>
      <c r="S26" s="434"/>
      <c r="T26" s="434"/>
      <c r="U26" s="434"/>
      <c r="V26" s="434"/>
      <c r="W26" s="43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  <c r="AK26" s="24"/>
      <c r="AL26" s="24"/>
      <c r="AM26" s="24"/>
      <c r="AN26" s="24"/>
      <c r="AO26" s="24"/>
      <c r="AP26" s="24"/>
      <c r="AQ26" s="24"/>
      <c r="AR26" s="24"/>
      <c r="AS26" s="24"/>
      <c r="AT26" s="24"/>
      <c r="AU26" s="24"/>
      <c r="AV26" s="24"/>
      <c r="AW26" s="24"/>
      <c r="AX26" s="24"/>
    </row>
    <row r="27" spans="1:50" s="23" customFormat="1" x14ac:dyDescent="0.5">
      <c r="A27" s="22"/>
      <c r="B27" s="22"/>
      <c r="C27" s="22"/>
      <c r="D27" s="22"/>
      <c r="F27" s="25"/>
      <c r="G27" s="107"/>
      <c r="H27" s="107"/>
      <c r="I27" s="107"/>
      <c r="J27" s="107"/>
      <c r="K27" s="190"/>
      <c r="L27" s="190"/>
      <c r="M27" s="107"/>
      <c r="N27" s="107"/>
      <c r="O27" s="107"/>
      <c r="P27" s="107"/>
      <c r="Q27" s="107"/>
      <c r="R27" s="107"/>
      <c r="S27" s="434"/>
      <c r="T27" s="434"/>
      <c r="U27" s="434"/>
      <c r="V27" s="434"/>
      <c r="W27" s="434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24"/>
      <c r="AI27" s="24"/>
      <c r="AJ27" s="24"/>
      <c r="AK27" s="24"/>
      <c r="AL27" s="24"/>
      <c r="AM27" s="24"/>
      <c r="AN27" s="24"/>
      <c r="AO27" s="24"/>
      <c r="AP27" s="24"/>
      <c r="AQ27" s="24"/>
      <c r="AR27" s="24"/>
      <c r="AS27" s="24"/>
      <c r="AT27" s="24"/>
      <c r="AU27" s="24"/>
      <c r="AV27" s="24"/>
      <c r="AW27" s="24"/>
      <c r="AX27" s="24"/>
    </row>
  </sheetData>
  <autoFilter ref="R1:R27"/>
  <mergeCells count="25">
    <mergeCell ref="U5:U8"/>
    <mergeCell ref="F4:G4"/>
    <mergeCell ref="F6:F8"/>
    <mergeCell ref="G6:G8"/>
    <mergeCell ref="C5:C8"/>
    <mergeCell ref="T5:T8"/>
    <mergeCell ref="K5:K8"/>
    <mergeCell ref="L5:L8"/>
    <mergeCell ref="J5:J8"/>
    <mergeCell ref="E5:E8"/>
    <mergeCell ref="O5:O8"/>
    <mergeCell ref="P5:P8"/>
    <mergeCell ref="N5:N8"/>
    <mergeCell ref="M5:M8"/>
    <mergeCell ref="Q5:Q8"/>
    <mergeCell ref="R5:R8"/>
    <mergeCell ref="A1:R1"/>
    <mergeCell ref="A2:R2"/>
    <mergeCell ref="A3:R3"/>
    <mergeCell ref="A5:A8"/>
    <mergeCell ref="B5:B8"/>
    <mergeCell ref="D5:D8"/>
    <mergeCell ref="I5:I8"/>
    <mergeCell ref="F5:H5"/>
    <mergeCell ref="H6:H8"/>
  </mergeCells>
  <phoneticPr fontId="2" type="noConversion"/>
  <conditionalFormatting sqref="F11:F12">
    <cfRule type="cellIs" dxfId="26" priority="3" stopIfTrue="1" operator="between">
      <formula>2000001</formula>
      <formula>500000000</formula>
    </cfRule>
  </conditionalFormatting>
  <conditionalFormatting sqref="F16:F17">
    <cfRule type="cellIs" dxfId="25" priority="1" stopIfTrue="1" operator="between">
      <formula>2000001</formula>
      <formula>500000000</formula>
    </cfRule>
  </conditionalFormatting>
  <pageMargins left="0.55118110236220474" right="0.55118110236220474" top="0.39370078740157483" bottom="0.39370078740157483" header="0.19685039370078741" footer="0.27559055118110237"/>
  <pageSetup paperSize="9" scale="85" orientation="landscape" blackAndWhite="1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36"/>
  <sheetViews>
    <sheetView zoomScaleNormal="100" zoomScaleSheetLayoutView="100" workbookViewId="0">
      <selection activeCell="F32" sqref="F32"/>
    </sheetView>
  </sheetViews>
  <sheetFormatPr defaultRowHeight="21.75" x14ac:dyDescent="0.5"/>
  <cols>
    <col min="1" max="1" width="6.28515625" style="3" customWidth="1"/>
    <col min="2" max="2" width="6.140625" style="3" customWidth="1"/>
    <col min="3" max="3" width="7.5703125" style="3" customWidth="1"/>
    <col min="4" max="4" width="6.5703125" style="3" customWidth="1"/>
    <col min="5" max="5" width="42.85546875" style="1" customWidth="1"/>
    <col min="6" max="6" width="14.5703125" style="4" bestFit="1" customWidth="1"/>
    <col min="7" max="7" width="12.5703125" style="106" customWidth="1"/>
    <col min="8" max="8" width="12.5703125" style="106" hidden="1" customWidth="1"/>
    <col min="9" max="9" width="29.7109375" style="106" hidden="1" customWidth="1"/>
    <col min="10" max="10" width="13.140625" style="106" hidden="1" customWidth="1"/>
    <col min="11" max="11" width="12.28515625" style="156" hidden="1" customWidth="1"/>
    <col min="12" max="12" width="14.28515625" style="156" hidden="1" customWidth="1"/>
    <col min="13" max="15" width="29.7109375" style="106" hidden="1" customWidth="1"/>
    <col min="16" max="17" width="29.7109375" style="106" customWidth="1"/>
    <col min="18" max="18" width="3.5703125" style="441" customWidth="1"/>
    <col min="19" max="19" width="19.5703125" style="434" bestFit="1" customWidth="1"/>
    <col min="20" max="22" width="9.140625" style="434"/>
    <col min="23" max="23" width="14.5703125" style="434" bestFit="1" customWidth="1"/>
    <col min="24" max="31" width="9.140625" style="2"/>
    <col min="32" max="16384" width="9.140625" style="1"/>
  </cols>
  <sheetData>
    <row r="1" spans="1:42" x14ac:dyDescent="0.5">
      <c r="A1" s="725" t="s">
        <v>208</v>
      </c>
      <c r="B1" s="725"/>
      <c r="C1" s="725"/>
      <c r="D1" s="725"/>
      <c r="E1" s="725"/>
      <c r="F1" s="725"/>
      <c r="G1" s="725"/>
      <c r="H1" s="725"/>
      <c r="I1" s="725"/>
      <c r="J1" s="725"/>
      <c r="K1" s="725"/>
      <c r="L1" s="725"/>
      <c r="M1" s="725"/>
      <c r="N1" s="725"/>
      <c r="O1" s="725"/>
      <c r="P1" s="725"/>
      <c r="Q1" s="725"/>
      <c r="R1" s="464"/>
      <c r="U1" s="434" t="s">
        <v>261</v>
      </c>
      <c r="W1" s="434" t="s">
        <v>202</v>
      </c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</row>
    <row r="2" spans="1:42" x14ac:dyDescent="0.5">
      <c r="A2" s="725" t="s">
        <v>8</v>
      </c>
      <c r="B2" s="725"/>
      <c r="C2" s="725"/>
      <c r="D2" s="725"/>
      <c r="E2" s="725"/>
      <c r="F2" s="725"/>
      <c r="G2" s="725"/>
      <c r="H2" s="725"/>
      <c r="I2" s="725"/>
      <c r="J2" s="725"/>
      <c r="K2" s="725"/>
      <c r="L2" s="725"/>
      <c r="M2" s="725"/>
      <c r="N2" s="725"/>
      <c r="O2" s="725"/>
      <c r="P2" s="725"/>
      <c r="Q2" s="725"/>
      <c r="R2" s="464"/>
      <c r="S2" s="435" t="s">
        <v>259</v>
      </c>
      <c r="T2" s="434" t="s">
        <v>207</v>
      </c>
      <c r="U2" s="436" t="s">
        <v>207</v>
      </c>
      <c r="V2" s="436" t="s">
        <v>207</v>
      </c>
      <c r="W2" s="434" t="s">
        <v>207</v>
      </c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</row>
    <row r="3" spans="1:42" x14ac:dyDescent="0.5">
      <c r="A3" s="725" t="s">
        <v>346</v>
      </c>
      <c r="B3" s="725"/>
      <c r="C3" s="725"/>
      <c r="D3" s="725"/>
      <c r="E3" s="725"/>
      <c r="F3" s="725"/>
      <c r="G3" s="725"/>
      <c r="H3" s="725"/>
      <c r="I3" s="725"/>
      <c r="J3" s="725"/>
      <c r="K3" s="725"/>
      <c r="L3" s="725"/>
      <c r="M3" s="725"/>
      <c r="N3" s="725"/>
      <c r="O3" s="725"/>
      <c r="P3" s="725"/>
      <c r="Q3" s="725"/>
      <c r="R3" s="464"/>
      <c r="S3" s="437" t="s">
        <v>260</v>
      </c>
      <c r="T3" s="438" t="s">
        <v>207</v>
      </c>
      <c r="U3" s="439" t="s">
        <v>207</v>
      </c>
      <c r="V3" s="440">
        <v>10</v>
      </c>
      <c r="W3" s="439" t="e">
        <f>SUM(#REF!)</f>
        <v>#REF!</v>
      </c>
      <c r="X3" s="1"/>
      <c r="Y3" s="1"/>
      <c r="Z3" s="1"/>
      <c r="AA3" s="1"/>
      <c r="AB3" s="1"/>
      <c r="AC3" s="1"/>
      <c r="AD3" s="1"/>
      <c r="AE3" s="1"/>
    </row>
    <row r="4" spans="1:42" x14ac:dyDescent="0.5">
      <c r="A4" s="1"/>
      <c r="B4" s="1"/>
      <c r="C4" s="1"/>
      <c r="D4" s="1"/>
      <c r="F4" s="734"/>
      <c r="G4" s="734"/>
      <c r="H4" s="3"/>
      <c r="I4" s="3"/>
      <c r="J4" s="5"/>
      <c r="M4" s="3"/>
      <c r="N4" s="503"/>
      <c r="O4" s="688"/>
      <c r="P4" s="691"/>
      <c r="Q4" s="694"/>
      <c r="S4" s="434" t="s">
        <v>265</v>
      </c>
      <c r="T4" s="442" t="s">
        <v>207</v>
      </c>
      <c r="U4" s="442" t="s">
        <v>207</v>
      </c>
      <c r="V4" s="434" t="s">
        <v>207</v>
      </c>
      <c r="W4" s="434" t="s">
        <v>207</v>
      </c>
    </row>
    <row r="5" spans="1:42" ht="21.75" customHeight="1" x14ac:dyDescent="0.5">
      <c r="A5" s="723" t="s">
        <v>19</v>
      </c>
      <c r="B5" s="723" t="s">
        <v>20</v>
      </c>
      <c r="C5" s="723" t="s">
        <v>129</v>
      </c>
      <c r="D5" s="723" t="s">
        <v>21</v>
      </c>
      <c r="E5" s="723" t="s">
        <v>29</v>
      </c>
      <c r="F5" s="736" t="s">
        <v>26</v>
      </c>
      <c r="G5" s="737"/>
      <c r="H5" s="738"/>
      <c r="I5" s="726" t="s">
        <v>264</v>
      </c>
      <c r="J5" s="726" t="s">
        <v>122</v>
      </c>
      <c r="K5" s="726" t="s">
        <v>121</v>
      </c>
      <c r="L5" s="729" t="s">
        <v>123</v>
      </c>
      <c r="M5" s="741" t="s">
        <v>267</v>
      </c>
      <c r="N5" s="741" t="s">
        <v>291</v>
      </c>
      <c r="O5" s="741" t="s">
        <v>310</v>
      </c>
      <c r="P5" s="741" t="s">
        <v>327</v>
      </c>
      <c r="Q5" s="741" t="s">
        <v>341</v>
      </c>
      <c r="R5" s="443"/>
      <c r="T5" s="744" t="s">
        <v>142</v>
      </c>
      <c r="U5" s="744" t="s">
        <v>150</v>
      </c>
    </row>
    <row r="6" spans="1:42" ht="21" customHeight="1" x14ac:dyDescent="0.5">
      <c r="A6" s="724"/>
      <c r="B6" s="724"/>
      <c r="C6" s="724"/>
      <c r="D6" s="724"/>
      <c r="E6" s="724"/>
      <c r="F6" s="731" t="s">
        <v>46</v>
      </c>
      <c r="G6" s="727" t="s">
        <v>103</v>
      </c>
      <c r="H6" s="726" t="s">
        <v>150</v>
      </c>
      <c r="I6" s="727"/>
      <c r="J6" s="727"/>
      <c r="K6" s="727"/>
      <c r="L6" s="730"/>
      <c r="M6" s="742"/>
      <c r="N6" s="742"/>
      <c r="O6" s="742"/>
      <c r="P6" s="742"/>
      <c r="Q6" s="742"/>
      <c r="R6" s="443"/>
      <c r="T6" s="744"/>
      <c r="U6" s="744"/>
    </row>
    <row r="7" spans="1:42" ht="21" customHeight="1" x14ac:dyDescent="0.5">
      <c r="A7" s="724"/>
      <c r="B7" s="724"/>
      <c r="C7" s="724"/>
      <c r="D7" s="724"/>
      <c r="E7" s="724"/>
      <c r="F7" s="731"/>
      <c r="G7" s="727"/>
      <c r="H7" s="727"/>
      <c r="I7" s="727"/>
      <c r="J7" s="727"/>
      <c r="K7" s="727"/>
      <c r="L7" s="730"/>
      <c r="M7" s="742"/>
      <c r="N7" s="742"/>
      <c r="O7" s="742"/>
      <c r="P7" s="742"/>
      <c r="Q7" s="742"/>
      <c r="R7" s="443"/>
      <c r="T7" s="744"/>
      <c r="U7" s="744"/>
    </row>
    <row r="8" spans="1:42" ht="18" customHeight="1" x14ac:dyDescent="0.5">
      <c r="A8" s="724"/>
      <c r="B8" s="724"/>
      <c r="C8" s="733"/>
      <c r="D8" s="724"/>
      <c r="E8" s="724"/>
      <c r="F8" s="732"/>
      <c r="G8" s="728"/>
      <c r="H8" s="728"/>
      <c r="I8" s="728"/>
      <c r="J8" s="728"/>
      <c r="K8" s="728"/>
      <c r="L8" s="730"/>
      <c r="M8" s="743"/>
      <c r="N8" s="743"/>
      <c r="O8" s="743"/>
      <c r="P8" s="743"/>
      <c r="Q8" s="743"/>
      <c r="R8" s="443"/>
      <c r="T8" s="744"/>
      <c r="U8" s="744"/>
    </row>
    <row r="9" spans="1:42" x14ac:dyDescent="0.5">
      <c r="A9" s="12"/>
      <c r="B9" s="12"/>
      <c r="C9" s="12"/>
      <c r="D9" s="12"/>
      <c r="E9" s="32" t="s">
        <v>17</v>
      </c>
      <c r="F9" s="12"/>
      <c r="G9" s="105"/>
      <c r="H9" s="105"/>
      <c r="I9" s="105"/>
      <c r="J9" s="105"/>
      <c r="K9" s="189"/>
      <c r="L9" s="189"/>
      <c r="M9" s="105"/>
      <c r="N9" s="105"/>
      <c r="O9" s="105"/>
      <c r="P9" s="105"/>
      <c r="Q9" s="105"/>
    </row>
    <row r="10" spans="1:42" s="9" customFormat="1" hidden="1" x14ac:dyDescent="0.2">
      <c r="A10" s="6"/>
      <c r="B10" s="6"/>
      <c r="C10" s="6"/>
      <c r="D10" s="6"/>
      <c r="E10" s="17" t="s">
        <v>37</v>
      </c>
      <c r="F10" s="29"/>
      <c r="G10" s="11"/>
      <c r="H10" s="11"/>
      <c r="I10" s="11"/>
      <c r="J10" s="11"/>
      <c r="K10" s="10"/>
      <c r="L10" s="10"/>
      <c r="M10" s="11"/>
      <c r="N10" s="11"/>
      <c r="O10" s="11"/>
      <c r="P10" s="11"/>
      <c r="Q10" s="11"/>
      <c r="R10" s="445"/>
      <c r="S10" s="437"/>
      <c r="T10" s="437"/>
      <c r="U10" s="437"/>
      <c r="V10" s="437"/>
      <c r="W10" s="437"/>
    </row>
    <row r="11" spans="1:42" s="9" customFormat="1" hidden="1" x14ac:dyDescent="0.2">
      <c r="A11" s="271"/>
      <c r="B11" s="271"/>
      <c r="C11" s="271"/>
      <c r="D11" s="271"/>
      <c r="E11" s="273"/>
      <c r="F11" s="328"/>
      <c r="G11" s="269"/>
      <c r="H11" s="269"/>
      <c r="I11" s="360"/>
      <c r="J11" s="11"/>
      <c r="K11" s="10"/>
      <c r="L11" s="10"/>
      <c r="M11" s="360"/>
      <c r="N11" s="360"/>
      <c r="O11" s="360"/>
      <c r="P11" s="360"/>
      <c r="Q11" s="360"/>
      <c r="R11" s="445"/>
      <c r="S11" s="437"/>
      <c r="T11" s="437"/>
      <c r="U11" s="437"/>
      <c r="V11" s="437"/>
      <c r="W11" s="437"/>
    </row>
    <row r="12" spans="1:42" s="9" customFormat="1" hidden="1" x14ac:dyDescent="0.2">
      <c r="A12" s="271"/>
      <c r="B12" s="271"/>
      <c r="C12" s="271"/>
      <c r="D12" s="271"/>
      <c r="E12" s="273"/>
      <c r="F12" s="328"/>
      <c r="G12" s="269"/>
      <c r="H12" s="269"/>
      <c r="I12" s="360"/>
      <c r="J12" s="11"/>
      <c r="K12" s="10"/>
      <c r="L12" s="10"/>
      <c r="M12" s="360"/>
      <c r="N12" s="360"/>
      <c r="O12" s="360"/>
      <c r="P12" s="360"/>
      <c r="Q12" s="360"/>
      <c r="R12" s="445"/>
      <c r="S12" s="437"/>
      <c r="T12" s="437"/>
      <c r="U12" s="437"/>
      <c r="V12" s="437"/>
      <c r="W12" s="437"/>
    </row>
    <row r="13" spans="1:42" s="9" customFormat="1" hidden="1" x14ac:dyDescent="0.2">
      <c r="A13" s="271"/>
      <c r="B13" s="271"/>
      <c r="C13" s="271"/>
      <c r="D13" s="271"/>
      <c r="E13" s="273"/>
      <c r="F13" s="328"/>
      <c r="G13" s="269"/>
      <c r="H13" s="269"/>
      <c r="I13" s="360"/>
      <c r="J13" s="11"/>
      <c r="K13" s="10"/>
      <c r="L13" s="10"/>
      <c r="M13" s="360"/>
      <c r="N13" s="360"/>
      <c r="O13" s="360"/>
      <c r="P13" s="360"/>
      <c r="Q13" s="360"/>
      <c r="R13" s="445"/>
      <c r="S13" s="437"/>
      <c r="T13" s="437"/>
      <c r="U13" s="437"/>
      <c r="V13" s="437"/>
      <c r="W13" s="437"/>
    </row>
    <row r="14" spans="1:42" s="9" customFormat="1" hidden="1" x14ac:dyDescent="0.2">
      <c r="A14" s="271"/>
      <c r="B14" s="271"/>
      <c r="C14" s="271"/>
      <c r="D14" s="271"/>
      <c r="E14" s="273"/>
      <c r="F14" s="328"/>
      <c r="G14" s="269"/>
      <c r="H14" s="269"/>
      <c r="I14" s="360"/>
      <c r="J14" s="11"/>
      <c r="K14" s="10"/>
      <c r="L14" s="10"/>
      <c r="M14" s="360"/>
      <c r="N14" s="360"/>
      <c r="O14" s="360"/>
      <c r="P14" s="360"/>
      <c r="Q14" s="360"/>
      <c r="R14" s="445"/>
      <c r="S14" s="437"/>
      <c r="T14" s="437"/>
      <c r="U14" s="437"/>
      <c r="V14" s="437"/>
      <c r="W14" s="437"/>
    </row>
    <row r="15" spans="1:42" s="9" customFormat="1" ht="113.25" hidden="1" customHeight="1" x14ac:dyDescent="0.2">
      <c r="A15" s="271"/>
      <c r="B15" s="271"/>
      <c r="C15" s="271"/>
      <c r="D15" s="271"/>
      <c r="E15" s="273"/>
      <c r="F15" s="328"/>
      <c r="G15" s="269"/>
      <c r="H15" s="269"/>
      <c r="I15" s="360"/>
      <c r="J15" s="11"/>
      <c r="K15" s="10"/>
      <c r="L15" s="10"/>
      <c r="M15" s="360"/>
      <c r="N15" s="360"/>
      <c r="O15" s="360"/>
      <c r="P15" s="360"/>
      <c r="Q15" s="360"/>
      <c r="R15" s="445"/>
      <c r="S15" s="437"/>
      <c r="T15" s="437"/>
      <c r="U15" s="437"/>
      <c r="V15" s="437"/>
      <c r="W15" s="437"/>
    </row>
    <row r="16" spans="1:42" s="9" customFormat="1" hidden="1" x14ac:dyDescent="0.2">
      <c r="A16" s="6"/>
      <c r="B16" s="6"/>
      <c r="C16" s="6"/>
      <c r="D16" s="6"/>
      <c r="E16" s="332"/>
      <c r="F16" s="333"/>
      <c r="G16" s="11"/>
      <c r="H16" s="11"/>
      <c r="I16" s="360"/>
      <c r="J16" s="11"/>
      <c r="K16" s="10"/>
      <c r="L16" s="10"/>
      <c r="M16" s="360"/>
      <c r="N16" s="360"/>
      <c r="O16" s="360"/>
      <c r="P16" s="360"/>
      <c r="Q16" s="360"/>
      <c r="R16" s="445"/>
      <c r="S16" s="437"/>
      <c r="T16" s="437"/>
      <c r="U16" s="437"/>
      <c r="V16" s="437"/>
      <c r="W16" s="437"/>
    </row>
    <row r="17" spans="1:31" s="9" customFormat="1" hidden="1" x14ac:dyDescent="0.2">
      <c r="A17" s="6"/>
      <c r="B17" s="6"/>
      <c r="C17" s="6"/>
      <c r="D17" s="6"/>
      <c r="E17" s="332"/>
      <c r="F17" s="333"/>
      <c r="G17" s="11"/>
      <c r="H17" s="11"/>
      <c r="I17" s="11"/>
      <c r="J17" s="11"/>
      <c r="K17" s="10"/>
      <c r="L17" s="10"/>
      <c r="M17" s="11"/>
      <c r="N17" s="11"/>
      <c r="O17" s="11"/>
      <c r="P17" s="11"/>
      <c r="Q17" s="11"/>
      <c r="R17" s="445"/>
      <c r="S17" s="437"/>
      <c r="T17" s="437"/>
      <c r="U17" s="437"/>
      <c r="V17" s="437"/>
      <c r="W17" s="437"/>
    </row>
    <row r="18" spans="1:31" s="9" customFormat="1" hidden="1" x14ac:dyDescent="0.2">
      <c r="A18" s="6"/>
      <c r="B18" s="6"/>
      <c r="C18" s="6"/>
      <c r="D18" s="6"/>
      <c r="E18" s="332"/>
      <c r="F18" s="333"/>
      <c r="G18" s="11"/>
      <c r="H18" s="11"/>
      <c r="I18" s="11"/>
      <c r="J18" s="11"/>
      <c r="K18" s="10"/>
      <c r="L18" s="10"/>
      <c r="M18" s="11"/>
      <c r="N18" s="11"/>
      <c r="O18" s="11"/>
      <c r="P18" s="11"/>
      <c r="Q18" s="11"/>
      <c r="R18" s="445"/>
      <c r="S18" s="437"/>
      <c r="T18" s="437"/>
      <c r="U18" s="437"/>
      <c r="V18" s="437"/>
      <c r="W18" s="437"/>
    </row>
    <row r="19" spans="1:31" s="9" customFormat="1" hidden="1" x14ac:dyDescent="0.2">
      <c r="A19" s="6"/>
      <c r="B19" s="6"/>
      <c r="C19" s="6"/>
      <c r="D19" s="6"/>
      <c r="E19" s="332"/>
      <c r="F19" s="333"/>
      <c r="G19" s="11"/>
      <c r="H19" s="11"/>
      <c r="I19" s="11"/>
      <c r="J19" s="11"/>
      <c r="K19" s="10"/>
      <c r="L19" s="10"/>
      <c r="M19" s="11"/>
      <c r="N19" s="11"/>
      <c r="O19" s="11"/>
      <c r="P19" s="11"/>
      <c r="Q19" s="11"/>
      <c r="R19" s="445"/>
      <c r="S19" s="437"/>
      <c r="T19" s="437"/>
      <c r="U19" s="437"/>
      <c r="V19" s="437"/>
      <c r="W19" s="437"/>
    </row>
    <row r="20" spans="1:31" s="9" customFormat="1" hidden="1" x14ac:dyDescent="0.2">
      <c r="A20" s="6"/>
      <c r="B20" s="6"/>
      <c r="C20" s="6"/>
      <c r="D20" s="6"/>
      <c r="E20" s="332"/>
      <c r="F20" s="333"/>
      <c r="G20" s="11"/>
      <c r="H20" s="11"/>
      <c r="I20" s="11"/>
      <c r="J20" s="11"/>
      <c r="K20" s="10"/>
      <c r="L20" s="10"/>
      <c r="M20" s="11"/>
      <c r="N20" s="11"/>
      <c r="O20" s="11"/>
      <c r="P20" s="11"/>
      <c r="Q20" s="11"/>
      <c r="R20" s="445"/>
      <c r="S20" s="437"/>
      <c r="T20" s="437"/>
      <c r="U20" s="437"/>
      <c r="V20" s="437"/>
      <c r="W20" s="437"/>
    </row>
    <row r="21" spans="1:31" s="9" customFormat="1" hidden="1" x14ac:dyDescent="0.2">
      <c r="A21" s="6"/>
      <c r="B21" s="13"/>
      <c r="C21" s="13"/>
      <c r="D21" s="13"/>
      <c r="E21" s="332"/>
      <c r="F21" s="333"/>
      <c r="G21" s="11"/>
      <c r="H21" s="11"/>
      <c r="I21" s="11"/>
      <c r="J21" s="11"/>
      <c r="K21" s="10"/>
      <c r="L21" s="10"/>
      <c r="M21" s="11"/>
      <c r="N21" s="11"/>
      <c r="O21" s="11"/>
      <c r="P21" s="11"/>
      <c r="Q21" s="11"/>
      <c r="R21" s="445"/>
      <c r="S21" s="437"/>
      <c r="T21" s="437"/>
      <c r="U21" s="437"/>
      <c r="V21" s="437"/>
      <c r="W21" s="437"/>
    </row>
    <row r="22" spans="1:31" s="14" customFormat="1" hidden="1" x14ac:dyDescent="0.5">
      <c r="A22" s="241">
        <f>+A20</f>
        <v>0</v>
      </c>
      <c r="B22" s="241"/>
      <c r="C22" s="241"/>
      <c r="D22" s="241"/>
      <c r="E22" s="242" t="s">
        <v>47</v>
      </c>
      <c r="F22" s="329">
        <f>SUM(F11:F21)</f>
        <v>0</v>
      </c>
      <c r="G22" s="329">
        <f>SUM(G11:G21)</f>
        <v>0</v>
      </c>
      <c r="H22" s="329">
        <f>SUM(H11:H21)</f>
        <v>0</v>
      </c>
      <c r="I22" s="243"/>
      <c r="J22" s="243">
        <f>SUM(J21:J21)</f>
        <v>0</v>
      </c>
      <c r="K22" s="243">
        <f>SUM(K21:K21)</f>
        <v>0</v>
      </c>
      <c r="L22" s="243">
        <f>SUM(L21:L21)</f>
        <v>0</v>
      </c>
      <c r="M22" s="243"/>
      <c r="N22" s="243"/>
      <c r="O22" s="243"/>
      <c r="P22" s="243"/>
      <c r="Q22" s="243"/>
      <c r="R22" s="449"/>
      <c r="S22" s="450">
        <f>+F22+G22</f>
        <v>0</v>
      </c>
      <c r="T22" s="451"/>
      <c r="U22" s="451"/>
      <c r="V22" s="452"/>
      <c r="W22" s="452"/>
    </row>
    <row r="23" spans="1:31" s="19" customFormat="1" x14ac:dyDescent="0.2">
      <c r="A23" s="17"/>
      <c r="B23" s="17"/>
      <c r="C23" s="17"/>
      <c r="D23" s="17"/>
      <c r="E23" s="30" t="s">
        <v>10</v>
      </c>
      <c r="F23" s="336"/>
      <c r="G23" s="34"/>
      <c r="H23" s="34"/>
      <c r="I23" s="34"/>
      <c r="J23" s="34"/>
      <c r="K23" s="18"/>
      <c r="L23" s="18"/>
      <c r="M23" s="34"/>
      <c r="N23" s="34"/>
      <c r="O23" s="34"/>
      <c r="P23" s="34"/>
      <c r="Q23" s="34"/>
      <c r="R23" s="445"/>
      <c r="S23" s="453"/>
      <c r="T23" s="453"/>
      <c r="U23" s="453"/>
      <c r="V23" s="453"/>
      <c r="W23" s="453"/>
    </row>
    <row r="24" spans="1:31" s="302" customFormat="1" x14ac:dyDescent="0.2">
      <c r="A24" s="483"/>
      <c r="B24" s="483"/>
      <c r="C24" s="601"/>
      <c r="D24" s="483"/>
      <c r="E24" s="605"/>
      <c r="F24" s="584"/>
      <c r="G24" s="485"/>
      <c r="H24" s="485"/>
      <c r="I24" s="615"/>
      <c r="J24" s="510"/>
      <c r="K24" s="511"/>
      <c r="L24" s="511"/>
      <c r="M24" s="615"/>
      <c r="N24" s="615"/>
      <c r="O24" s="615"/>
      <c r="P24" s="615"/>
      <c r="Q24" s="615"/>
      <c r="R24" s="466"/>
      <c r="S24" s="454"/>
      <c r="T24" s="454"/>
      <c r="U24" s="454"/>
      <c r="V24" s="454"/>
      <c r="W24" s="454"/>
    </row>
    <row r="25" spans="1:31" s="302" customFormat="1" x14ac:dyDescent="0.2">
      <c r="A25" s="483"/>
      <c r="B25" s="483"/>
      <c r="C25" s="601"/>
      <c r="D25" s="483"/>
      <c r="E25" s="605"/>
      <c r="F25" s="584"/>
      <c r="G25" s="485"/>
      <c r="H25" s="485"/>
      <c r="I25" s="616"/>
      <c r="J25" s="510"/>
      <c r="K25" s="511"/>
      <c r="L25" s="511"/>
      <c r="M25" s="616"/>
      <c r="N25" s="616"/>
      <c r="O25" s="616"/>
      <c r="P25" s="616"/>
      <c r="Q25" s="615"/>
      <c r="R25" s="466"/>
      <c r="S25" s="454"/>
      <c r="T25" s="454"/>
      <c r="U25" s="454"/>
      <c r="V25" s="454"/>
      <c r="W25" s="454"/>
    </row>
    <row r="26" spans="1:31" s="9" customFormat="1" x14ac:dyDescent="0.2">
      <c r="A26" s="6"/>
      <c r="B26" s="6"/>
      <c r="C26" s="6"/>
      <c r="D26" s="6"/>
      <c r="E26" s="7"/>
      <c r="F26" s="335" t="s">
        <v>204</v>
      </c>
      <c r="G26" s="11"/>
      <c r="H26" s="11"/>
      <c r="I26" s="11"/>
      <c r="J26" s="11"/>
      <c r="K26" s="10"/>
      <c r="L26" s="10"/>
      <c r="M26" s="11"/>
      <c r="N26" s="11"/>
      <c r="O26" s="11"/>
      <c r="P26" s="11"/>
      <c r="Q26" s="11"/>
      <c r="R26" s="445"/>
      <c r="S26" s="437"/>
      <c r="T26" s="437"/>
      <c r="U26" s="437"/>
      <c r="V26" s="437"/>
      <c r="W26" s="437"/>
    </row>
    <row r="27" spans="1:31" s="19" customFormat="1" ht="22.5" thickBot="1" x14ac:dyDescent="0.55000000000000004">
      <c r="A27" s="244">
        <f>+A25</f>
        <v>0</v>
      </c>
      <c r="B27" s="244"/>
      <c r="C27" s="244"/>
      <c r="D27" s="244"/>
      <c r="E27" s="245" t="s">
        <v>33</v>
      </c>
      <c r="F27" s="330">
        <f>SUM(F24:F26)</f>
        <v>0</v>
      </c>
      <c r="G27" s="246">
        <f>SUM(G24:G26)</f>
        <v>0</v>
      </c>
      <c r="H27" s="246">
        <f>SUM(H24:H26)</f>
        <v>0</v>
      </c>
      <c r="I27" s="246"/>
      <c r="J27" s="246">
        <f>SUM(J24:J26)</f>
        <v>0</v>
      </c>
      <c r="K27" s="246">
        <f>SUM(K24:K26)</f>
        <v>0</v>
      </c>
      <c r="L27" s="246">
        <f>SUM(L24:L26)</f>
        <v>0</v>
      </c>
      <c r="M27" s="246"/>
      <c r="N27" s="246"/>
      <c r="O27" s="246"/>
      <c r="P27" s="246"/>
      <c r="Q27" s="246"/>
      <c r="R27" s="443"/>
      <c r="S27" s="455">
        <f>+F27+G27</f>
        <v>0</v>
      </c>
      <c r="T27" s="451"/>
      <c r="U27" s="451"/>
      <c r="V27" s="453"/>
      <c r="W27" s="453"/>
    </row>
    <row r="28" spans="1:31" s="28" customFormat="1" ht="22.5" thickBot="1" x14ac:dyDescent="0.55000000000000004">
      <c r="A28" s="247">
        <f>+A22+A27</f>
        <v>0</v>
      </c>
      <c r="B28" s="248"/>
      <c r="C28" s="248"/>
      <c r="D28" s="248"/>
      <c r="E28" s="248" t="s">
        <v>187</v>
      </c>
      <c r="F28" s="331">
        <f>F22+F27</f>
        <v>0</v>
      </c>
      <c r="G28" s="249">
        <f>+G22+G27</f>
        <v>0</v>
      </c>
      <c r="H28" s="249">
        <f>+H22+H27</f>
        <v>0</v>
      </c>
      <c r="I28" s="249"/>
      <c r="J28" s="249">
        <f>J22+J27</f>
        <v>0</v>
      </c>
      <c r="K28" s="249">
        <f>K22+K27</f>
        <v>0</v>
      </c>
      <c r="L28" s="249">
        <f>L22+L27</f>
        <v>0</v>
      </c>
      <c r="M28" s="249"/>
      <c r="N28" s="249"/>
      <c r="O28" s="249"/>
      <c r="P28" s="249"/>
      <c r="Q28" s="249"/>
      <c r="R28" s="456"/>
      <c r="S28" s="436">
        <f>+S22+S27</f>
        <v>0</v>
      </c>
      <c r="T28" s="457"/>
      <c r="U28" s="457"/>
      <c r="V28" s="434"/>
      <c r="W28" s="434"/>
      <c r="X28" s="2"/>
      <c r="Y28" s="2"/>
      <c r="Z28" s="2"/>
      <c r="AA28" s="2"/>
      <c r="AB28" s="2"/>
      <c r="AC28" s="2"/>
      <c r="AD28" s="2"/>
      <c r="AE28" s="2"/>
    </row>
    <row r="29" spans="1:31" s="9" customFormat="1" x14ac:dyDescent="0.2">
      <c r="A29" s="15"/>
      <c r="B29" s="15"/>
      <c r="C29" s="15"/>
      <c r="D29" s="15"/>
      <c r="E29" s="31"/>
      <c r="F29" s="21"/>
      <c r="G29" s="20"/>
      <c r="H29" s="20"/>
      <c r="I29" s="20"/>
      <c r="J29" s="20"/>
      <c r="K29" s="104"/>
      <c r="L29" s="104"/>
      <c r="M29" s="20"/>
      <c r="N29" s="20"/>
      <c r="O29" s="20"/>
      <c r="P29" s="20"/>
      <c r="Q29" s="20"/>
      <c r="R29" s="445"/>
      <c r="S29" s="437"/>
      <c r="T29" s="437"/>
      <c r="U29" s="437"/>
      <c r="V29" s="437"/>
      <c r="W29" s="437"/>
    </row>
    <row r="30" spans="1:31" s="9" customFormat="1" x14ac:dyDescent="0.5">
      <c r="A30" s="15"/>
      <c r="B30" s="15"/>
      <c r="C30" s="15"/>
      <c r="D30" s="15"/>
      <c r="E30" s="31"/>
      <c r="F30" s="35"/>
      <c r="G30" s="20"/>
      <c r="H30" s="20"/>
      <c r="I30" s="20"/>
      <c r="J30" s="20"/>
      <c r="K30" s="104"/>
      <c r="L30" s="104"/>
      <c r="M30" s="20"/>
      <c r="N30" s="20"/>
      <c r="O30" s="20"/>
      <c r="P30" s="20"/>
      <c r="Q30" s="20"/>
      <c r="R30" s="445"/>
      <c r="S30" s="437"/>
      <c r="T30" s="437"/>
      <c r="U30" s="437"/>
      <c r="V30" s="437"/>
      <c r="W30" s="437"/>
    </row>
    <row r="31" spans="1:31" s="9" customFormat="1" x14ac:dyDescent="0.5">
      <c r="A31" s="15"/>
      <c r="B31" s="15"/>
      <c r="C31" s="15"/>
      <c r="D31" s="15"/>
      <c r="E31" s="31"/>
      <c r="F31" s="35"/>
      <c r="G31" s="20"/>
      <c r="H31" s="20"/>
      <c r="I31" s="20"/>
      <c r="J31" s="20"/>
      <c r="K31" s="104"/>
      <c r="L31" s="104"/>
      <c r="M31" s="20"/>
      <c r="N31" s="20"/>
      <c r="O31" s="20"/>
      <c r="P31" s="20"/>
      <c r="Q31" s="20"/>
      <c r="R31" s="445"/>
      <c r="S31" s="437"/>
      <c r="T31" s="437"/>
      <c r="U31" s="437"/>
      <c r="V31" s="437"/>
      <c r="W31" s="437"/>
    </row>
    <row r="33" spans="1:50" s="23" customFormat="1" ht="22.5" thickBot="1" x14ac:dyDescent="0.55000000000000004">
      <c r="A33" s="22"/>
      <c r="B33" s="22"/>
      <c r="C33" s="22"/>
      <c r="D33" s="22"/>
      <c r="E33" s="81" t="s">
        <v>99</v>
      </c>
      <c r="F33" s="82"/>
      <c r="G33" s="238"/>
      <c r="H33" s="125"/>
      <c r="I33" s="125"/>
      <c r="J33" s="125"/>
      <c r="K33" s="190"/>
      <c r="L33" s="190"/>
      <c r="M33" s="125"/>
      <c r="N33" s="125"/>
      <c r="O33" s="125"/>
      <c r="P33" s="125"/>
      <c r="Q33" s="125"/>
      <c r="R33" s="441"/>
      <c r="S33" s="434"/>
      <c r="T33" s="434"/>
      <c r="U33" s="434"/>
      <c r="V33" s="434"/>
      <c r="W33" s="434"/>
      <c r="X33" s="24"/>
      <c r="Y33" s="24"/>
      <c r="Z33" s="24"/>
      <c r="AA33" s="24"/>
      <c r="AB33" s="24"/>
      <c r="AC33" s="24"/>
      <c r="AD33" s="24"/>
      <c r="AE33" s="24"/>
      <c r="AF33" s="24"/>
      <c r="AG33" s="24"/>
      <c r="AH33" s="24"/>
      <c r="AI33" s="24"/>
      <c r="AJ33" s="24"/>
      <c r="AK33" s="24"/>
      <c r="AL33" s="24"/>
      <c r="AM33" s="24"/>
      <c r="AN33" s="24"/>
      <c r="AO33" s="24"/>
      <c r="AP33" s="24"/>
      <c r="AQ33" s="24"/>
      <c r="AR33" s="24"/>
      <c r="AS33" s="24"/>
      <c r="AT33" s="24"/>
      <c r="AU33" s="24"/>
      <c r="AV33" s="24"/>
      <c r="AW33" s="24"/>
      <c r="AX33" s="24"/>
    </row>
    <row r="34" spans="1:50" s="23" customFormat="1" ht="22.5" thickTop="1" x14ac:dyDescent="0.5">
      <c r="A34" s="22"/>
      <c r="B34" s="22"/>
      <c r="C34" s="22"/>
      <c r="D34" s="22"/>
      <c r="E34" s="23" t="s">
        <v>25</v>
      </c>
      <c r="F34" s="25"/>
      <c r="G34" s="107"/>
      <c r="H34" s="107"/>
      <c r="I34" s="107"/>
      <c r="J34" s="107"/>
      <c r="K34" s="190"/>
      <c r="L34" s="190"/>
      <c r="M34" s="107"/>
      <c r="N34" s="107"/>
      <c r="O34" s="107"/>
      <c r="P34" s="107"/>
      <c r="Q34" s="107"/>
      <c r="R34" s="441"/>
      <c r="S34" s="434"/>
      <c r="T34" s="434"/>
      <c r="U34" s="434"/>
      <c r="V34" s="434"/>
      <c r="W34" s="43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24"/>
      <c r="AR34" s="24"/>
      <c r="AS34" s="24"/>
      <c r="AT34" s="24"/>
      <c r="AU34" s="24"/>
      <c r="AV34" s="24"/>
      <c r="AW34" s="24"/>
      <c r="AX34" s="24"/>
    </row>
    <row r="35" spans="1:50" s="23" customFormat="1" x14ac:dyDescent="0.5">
      <c r="A35" s="22"/>
      <c r="B35" s="22"/>
      <c r="C35" s="22"/>
      <c r="D35" s="22"/>
      <c r="E35" s="23" t="s">
        <v>98</v>
      </c>
      <c r="F35" s="25"/>
      <c r="G35" s="107"/>
      <c r="H35" s="107"/>
      <c r="I35" s="107"/>
      <c r="J35" s="107"/>
      <c r="K35" s="190"/>
      <c r="L35" s="190"/>
      <c r="M35" s="107"/>
      <c r="N35" s="107"/>
      <c r="O35" s="107"/>
      <c r="P35" s="107"/>
      <c r="Q35" s="107"/>
      <c r="R35" s="441"/>
      <c r="S35" s="434"/>
      <c r="T35" s="434"/>
      <c r="U35" s="434"/>
      <c r="V35" s="434"/>
      <c r="W35" s="43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4"/>
      <c r="AP35" s="24"/>
      <c r="AQ35" s="24"/>
      <c r="AR35" s="24"/>
      <c r="AS35" s="24"/>
      <c r="AT35" s="24"/>
      <c r="AU35" s="24"/>
      <c r="AV35" s="24"/>
      <c r="AW35" s="24"/>
      <c r="AX35" s="24"/>
    </row>
    <row r="36" spans="1:50" s="23" customFormat="1" x14ac:dyDescent="0.5">
      <c r="A36" s="22"/>
      <c r="B36" s="22"/>
      <c r="C36" s="22"/>
      <c r="D36" s="22"/>
      <c r="E36" s="23" t="s">
        <v>18</v>
      </c>
      <c r="F36" s="25"/>
      <c r="G36" s="107"/>
      <c r="H36" s="107"/>
      <c r="I36" s="107"/>
      <c r="J36" s="107"/>
      <c r="K36" s="190"/>
      <c r="L36" s="190"/>
      <c r="M36" s="107"/>
      <c r="N36" s="107"/>
      <c r="O36" s="107"/>
      <c r="P36" s="107"/>
      <c r="Q36" s="107"/>
      <c r="R36" s="441"/>
      <c r="S36" s="434"/>
      <c r="T36" s="434"/>
      <c r="U36" s="434"/>
      <c r="V36" s="434"/>
      <c r="W36" s="434"/>
      <c r="X36" s="24"/>
      <c r="Y36" s="24"/>
      <c r="Z36" s="24"/>
      <c r="AA36" s="24"/>
      <c r="AB36" s="24"/>
      <c r="AC36" s="24"/>
      <c r="AD36" s="24"/>
      <c r="AE36" s="24"/>
      <c r="AF36" s="24"/>
      <c r="AG36" s="24"/>
      <c r="AH36" s="24"/>
      <c r="AI36" s="24"/>
      <c r="AJ36" s="24"/>
      <c r="AK36" s="24"/>
      <c r="AL36" s="24"/>
      <c r="AM36" s="24"/>
      <c r="AN36" s="24"/>
      <c r="AO36" s="24"/>
      <c r="AP36" s="24"/>
      <c r="AQ36" s="24"/>
      <c r="AR36" s="24"/>
      <c r="AS36" s="24"/>
      <c r="AT36" s="24"/>
      <c r="AU36" s="24"/>
      <c r="AV36" s="24"/>
      <c r="AW36" s="24"/>
      <c r="AX36" s="24"/>
    </row>
  </sheetData>
  <autoFilter ref="R1:R36"/>
  <mergeCells count="24">
    <mergeCell ref="U5:U8"/>
    <mergeCell ref="G6:G8"/>
    <mergeCell ref="A5:A8"/>
    <mergeCell ref="T5:T8"/>
    <mergeCell ref="J5:J8"/>
    <mergeCell ref="E5:E8"/>
    <mergeCell ref="D5:D8"/>
    <mergeCell ref="I5:I8"/>
    <mergeCell ref="F5:H5"/>
    <mergeCell ref="H6:H8"/>
    <mergeCell ref="M5:M8"/>
    <mergeCell ref="K5:K8"/>
    <mergeCell ref="B5:B8"/>
    <mergeCell ref="P5:P8"/>
    <mergeCell ref="O5:O8"/>
    <mergeCell ref="Q5:Q8"/>
    <mergeCell ref="A1:Q1"/>
    <mergeCell ref="A2:Q2"/>
    <mergeCell ref="A3:Q3"/>
    <mergeCell ref="F4:G4"/>
    <mergeCell ref="F6:F8"/>
    <mergeCell ref="L5:L8"/>
    <mergeCell ref="N5:N8"/>
    <mergeCell ref="C5:C8"/>
  </mergeCells>
  <phoneticPr fontId="2" type="noConversion"/>
  <conditionalFormatting sqref="F24:F25">
    <cfRule type="cellIs" dxfId="24" priority="4" stopIfTrue="1" operator="between">
      <formula>2000001</formula>
      <formula>500000000</formula>
    </cfRule>
  </conditionalFormatting>
  <pageMargins left="0.70866141732283472" right="0.6692913385826772" top="0.39370078740157483" bottom="0.39370078740157483" header="0.51181102362204722" footer="0.51181102362204722"/>
  <pageSetup paperSize="9" scale="85" orientation="landscape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3"/>
  <sheetViews>
    <sheetView topLeftCell="A10" zoomScale="70" zoomScaleNormal="70" workbookViewId="0">
      <selection activeCell="H30" sqref="H30"/>
    </sheetView>
  </sheetViews>
  <sheetFormatPr defaultRowHeight="12.75" x14ac:dyDescent="0.2"/>
  <cols>
    <col min="1" max="1" width="5.5703125" customWidth="1"/>
    <col min="2" max="2" width="8.85546875" customWidth="1"/>
    <col min="3" max="3" width="7.7109375" customWidth="1"/>
    <col min="4" max="4" width="16.42578125" hidden="1" customWidth="1"/>
    <col min="5" max="7" width="13.7109375" customWidth="1"/>
    <col min="8" max="8" width="7.7109375" style="678" customWidth="1"/>
    <col min="9" max="9" width="18.140625" style="678" hidden="1" customWidth="1"/>
    <col min="10" max="12" width="13.7109375" style="678" customWidth="1"/>
    <col min="13" max="13" width="7.7109375" customWidth="1"/>
    <col min="14" max="14" width="18.140625" hidden="1" customWidth="1"/>
    <col min="15" max="17" width="13.7109375" customWidth="1"/>
    <col min="18" max="18" width="7.7109375" customWidth="1"/>
    <col min="19" max="19" width="15.7109375" hidden="1" customWidth="1"/>
    <col min="20" max="22" width="13.7109375" customWidth="1"/>
    <col min="23" max="23" width="7.7109375" customWidth="1"/>
    <col min="24" max="24" width="18.140625" hidden="1" customWidth="1"/>
    <col min="25" max="27" width="13.7109375" customWidth="1"/>
    <col min="28" max="28" width="7.7109375" customWidth="1"/>
    <col min="29" max="29" width="16.42578125" hidden="1" customWidth="1"/>
    <col min="30" max="32" width="13.5703125" customWidth="1"/>
    <col min="33" max="33" width="13.85546875" customWidth="1"/>
  </cols>
  <sheetData>
    <row r="1" spans="1:33" ht="27.75" x14ac:dyDescent="0.2">
      <c r="A1" s="706" t="s">
        <v>292</v>
      </c>
      <c r="B1" s="706"/>
      <c r="C1" s="706"/>
      <c r="D1" s="706"/>
      <c r="E1" s="706"/>
      <c r="F1" s="706"/>
      <c r="G1" s="706"/>
      <c r="H1" s="706"/>
      <c r="I1" s="706"/>
      <c r="J1" s="706"/>
      <c r="K1" s="706"/>
      <c r="L1" s="706"/>
      <c r="M1" s="706"/>
      <c r="N1" s="706"/>
      <c r="O1" s="706"/>
      <c r="P1" s="706"/>
      <c r="Q1" s="706"/>
      <c r="R1" s="706"/>
      <c r="S1" s="706"/>
      <c r="T1" s="706"/>
      <c r="U1" s="706"/>
      <c r="V1" s="706"/>
      <c r="W1" s="706"/>
      <c r="X1" s="706"/>
      <c r="Y1" s="706"/>
      <c r="Z1" s="706"/>
      <c r="AA1" s="706"/>
      <c r="AB1" s="706"/>
      <c r="AC1" s="706"/>
      <c r="AD1" s="507"/>
      <c r="AE1" s="507"/>
      <c r="AF1" s="507"/>
      <c r="AG1" s="507"/>
    </row>
    <row r="2" spans="1:33" ht="27.75" x14ac:dyDescent="0.2">
      <c r="A2" s="508"/>
      <c r="B2" s="508"/>
      <c r="C2" s="508"/>
      <c r="D2" s="508"/>
      <c r="E2" s="508"/>
      <c r="F2" s="508"/>
      <c r="G2" s="508"/>
      <c r="H2" s="652"/>
      <c r="I2" s="652"/>
      <c r="J2" s="652"/>
      <c r="K2" s="652"/>
      <c r="L2" s="652"/>
      <c r="M2" s="508"/>
      <c r="N2" s="508"/>
      <c r="O2" s="508"/>
      <c r="P2" s="508"/>
      <c r="Q2" s="508"/>
    </row>
    <row r="3" spans="1:33" ht="24" x14ac:dyDescent="0.55000000000000004">
      <c r="A3" s="707" t="s">
        <v>19</v>
      </c>
      <c r="B3" s="707" t="s">
        <v>107</v>
      </c>
      <c r="C3" s="711" t="s">
        <v>37</v>
      </c>
      <c r="D3" s="712"/>
      <c r="E3" s="712"/>
      <c r="F3" s="712"/>
      <c r="G3" s="712"/>
      <c r="H3" s="712"/>
      <c r="I3" s="712"/>
      <c r="J3" s="712"/>
      <c r="K3" s="712"/>
      <c r="L3" s="712"/>
      <c r="M3" s="712"/>
      <c r="N3" s="712"/>
      <c r="O3" s="712"/>
      <c r="P3" s="712"/>
      <c r="Q3" s="713"/>
      <c r="R3" s="710" t="s">
        <v>144</v>
      </c>
      <c r="S3" s="710"/>
      <c r="T3" s="710"/>
      <c r="U3" s="710"/>
      <c r="V3" s="710"/>
      <c r="W3" s="710"/>
      <c r="X3" s="710"/>
      <c r="Y3" s="710"/>
      <c r="Z3" s="710"/>
      <c r="AA3" s="710"/>
      <c r="AB3" s="710"/>
      <c r="AC3" s="710"/>
      <c r="AD3" s="710"/>
      <c r="AE3" s="710"/>
      <c r="AF3" s="710"/>
      <c r="AG3" s="429"/>
    </row>
    <row r="4" spans="1:33" ht="24" x14ac:dyDescent="0.55000000000000004">
      <c r="A4" s="708"/>
      <c r="B4" s="708"/>
      <c r="C4" s="711" t="s">
        <v>293</v>
      </c>
      <c r="D4" s="712"/>
      <c r="E4" s="712"/>
      <c r="F4" s="712"/>
      <c r="G4" s="713"/>
      <c r="H4" s="714" t="s">
        <v>294</v>
      </c>
      <c r="I4" s="715"/>
      <c r="J4" s="715"/>
      <c r="K4" s="715"/>
      <c r="L4" s="716"/>
      <c r="M4" s="717" t="s">
        <v>295</v>
      </c>
      <c r="N4" s="718"/>
      <c r="O4" s="718"/>
      <c r="P4" s="718"/>
      <c r="Q4" s="719"/>
      <c r="R4" s="720" t="s">
        <v>293</v>
      </c>
      <c r="S4" s="712"/>
      <c r="T4" s="712"/>
      <c r="U4" s="712"/>
      <c r="V4" s="713"/>
      <c r="W4" s="714" t="s">
        <v>294</v>
      </c>
      <c r="X4" s="715"/>
      <c r="Y4" s="715"/>
      <c r="Z4" s="715"/>
      <c r="AA4" s="716"/>
      <c r="AB4" s="721" t="s">
        <v>295</v>
      </c>
      <c r="AC4" s="721"/>
      <c r="AD4" s="721"/>
      <c r="AE4" s="721"/>
      <c r="AF4" s="722"/>
      <c r="AG4" s="429"/>
    </row>
    <row r="5" spans="1:33" ht="24" x14ac:dyDescent="0.55000000000000004">
      <c r="A5" s="709"/>
      <c r="B5" s="709"/>
      <c r="C5" s="506" t="s">
        <v>29</v>
      </c>
      <c r="D5" s="506" t="s">
        <v>50</v>
      </c>
      <c r="E5" s="506" t="s">
        <v>25</v>
      </c>
      <c r="F5" s="506" t="s">
        <v>18</v>
      </c>
      <c r="G5" s="506" t="s">
        <v>98</v>
      </c>
      <c r="H5" s="653" t="s">
        <v>29</v>
      </c>
      <c r="I5" s="653" t="s">
        <v>50</v>
      </c>
      <c r="J5" s="653" t="s">
        <v>25</v>
      </c>
      <c r="K5" s="653" t="s">
        <v>18</v>
      </c>
      <c r="L5" s="653" t="s">
        <v>98</v>
      </c>
      <c r="M5" s="654" t="s">
        <v>29</v>
      </c>
      <c r="N5" s="655" t="s">
        <v>50</v>
      </c>
      <c r="O5" s="654" t="s">
        <v>25</v>
      </c>
      <c r="P5" s="654" t="s">
        <v>18</v>
      </c>
      <c r="Q5" s="654" t="s">
        <v>98</v>
      </c>
      <c r="R5" s="656" t="s">
        <v>29</v>
      </c>
      <c r="S5" s="506" t="s">
        <v>50</v>
      </c>
      <c r="T5" s="506" t="s">
        <v>25</v>
      </c>
      <c r="U5" s="506" t="s">
        <v>18</v>
      </c>
      <c r="V5" s="506" t="s">
        <v>98</v>
      </c>
      <c r="W5" s="653" t="s">
        <v>29</v>
      </c>
      <c r="X5" s="653" t="s">
        <v>50</v>
      </c>
      <c r="Y5" s="653" t="s">
        <v>25</v>
      </c>
      <c r="Z5" s="653" t="s">
        <v>18</v>
      </c>
      <c r="AA5" s="653" t="s">
        <v>98</v>
      </c>
      <c r="AB5" s="654" t="s">
        <v>29</v>
      </c>
      <c r="AC5" s="654" t="s">
        <v>50</v>
      </c>
      <c r="AD5" s="654" t="s">
        <v>25</v>
      </c>
      <c r="AE5" s="654" t="s">
        <v>18</v>
      </c>
      <c r="AF5" s="679" t="s">
        <v>98</v>
      </c>
      <c r="AG5" s="429"/>
    </row>
    <row r="6" spans="1:33" ht="24" x14ac:dyDescent="0.55000000000000004">
      <c r="A6" s="109">
        <v>1</v>
      </c>
      <c r="B6" s="108" t="s">
        <v>14</v>
      </c>
      <c r="C6" s="350">
        <v>13</v>
      </c>
      <c r="D6" s="352">
        <f>+[1]บช.น.!Q2</f>
        <v>4236900</v>
      </c>
      <c r="E6" s="352"/>
      <c r="F6" s="352"/>
      <c r="G6" s="352"/>
      <c r="H6" s="657">
        <f>+[1]บช.น.!P3</f>
        <v>2</v>
      </c>
      <c r="I6" s="658">
        <f>+[1]บช.น.!Q3</f>
        <v>9998000</v>
      </c>
      <c r="J6" s="658"/>
      <c r="K6" s="658"/>
      <c r="L6" s="658"/>
      <c r="M6" s="659" t="str">
        <f>+[1]บช.น.!P4</f>
        <v>-</v>
      </c>
      <c r="N6" s="660" t="str">
        <f>+[1]บช.น.!Q4</f>
        <v>-</v>
      </c>
      <c r="O6" s="662"/>
      <c r="P6" s="662"/>
      <c r="Q6" s="680"/>
      <c r="R6" s="661" t="str">
        <f>+[1]บช.น.!R2</f>
        <v>-</v>
      </c>
      <c r="S6" s="350" t="str">
        <f>+[1]บช.น.!S2</f>
        <v>-</v>
      </c>
      <c r="T6" s="350"/>
      <c r="U6" s="350"/>
      <c r="V6" s="350"/>
      <c r="W6" s="657">
        <f>+[1]บช.น.!R3</f>
        <v>1</v>
      </c>
      <c r="X6" s="658">
        <f>+[1]บช.น.!S3</f>
        <v>17665600</v>
      </c>
      <c r="Y6" s="658"/>
      <c r="Z6" s="658"/>
      <c r="AA6" s="658"/>
      <c r="AB6" s="683" t="str">
        <f>+[1]บช.น.!R4</f>
        <v>-</v>
      </c>
      <c r="AC6" s="683" t="str">
        <f>+[1]บช.น.!S4</f>
        <v>-</v>
      </c>
      <c r="AD6" s="662"/>
      <c r="AE6" s="662"/>
      <c r="AF6" s="680"/>
      <c r="AG6" s="663"/>
    </row>
    <row r="7" spans="1:33" ht="24" x14ac:dyDescent="0.55000000000000004">
      <c r="A7" s="109">
        <v>2</v>
      </c>
      <c r="B7" s="108" t="s">
        <v>12</v>
      </c>
      <c r="C7" s="350">
        <v>6</v>
      </c>
      <c r="D7" s="352">
        <f>+[1]ภ.1!Q2</f>
        <v>2795000</v>
      </c>
      <c r="E7" s="352"/>
      <c r="F7" s="352"/>
      <c r="G7" s="352"/>
      <c r="H7" s="657" t="str">
        <f>+[1]ภ.1!P3</f>
        <v>-</v>
      </c>
      <c r="I7" s="664" t="str">
        <f>+[1]ภ.1!Q3</f>
        <v>-</v>
      </c>
      <c r="J7" s="664"/>
      <c r="K7" s="664"/>
      <c r="L7" s="664"/>
      <c r="M7" s="662" t="str">
        <f>+[1]ภ.1!P4</f>
        <v>-</v>
      </c>
      <c r="N7" s="660" t="str">
        <f>+[1]ภ.1!Q4</f>
        <v>-</v>
      </c>
      <c r="O7" s="662"/>
      <c r="P7" s="662"/>
      <c r="Q7" s="680"/>
      <c r="R7" s="684">
        <v>1</v>
      </c>
      <c r="S7" s="350" t="str">
        <f>+[1]ภ.1!S2</f>
        <v>-</v>
      </c>
      <c r="T7" s="350"/>
      <c r="U7" s="350"/>
      <c r="V7" s="350"/>
      <c r="W7" s="657" t="s">
        <v>207</v>
      </c>
      <c r="X7" s="658">
        <f>+[1]ภ.1!S3</f>
        <v>349508200</v>
      </c>
      <c r="Y7" s="658"/>
      <c r="Z7" s="658"/>
      <c r="AA7" s="658"/>
      <c r="AB7" s="662" t="str">
        <f>+[1]ภ.1!R4</f>
        <v>-</v>
      </c>
      <c r="AC7" s="662" t="str">
        <f>+[1]ภ.1!S4</f>
        <v>-</v>
      </c>
      <c r="AD7" s="662"/>
      <c r="AE7" s="662"/>
      <c r="AF7" s="680"/>
      <c r="AG7" s="663"/>
    </row>
    <row r="8" spans="1:33" ht="24" x14ac:dyDescent="0.55000000000000004">
      <c r="A8" s="109">
        <v>3</v>
      </c>
      <c r="B8" s="108" t="s">
        <v>13</v>
      </c>
      <c r="C8" s="350">
        <v>11</v>
      </c>
      <c r="D8" s="352">
        <f>+[1]ภ.2!Q2</f>
        <v>3245200</v>
      </c>
      <c r="E8" s="352"/>
      <c r="F8" s="352"/>
      <c r="G8" s="352"/>
      <c r="H8" s="657" t="str">
        <f>+[1]ภ.2!P3</f>
        <v>-</v>
      </c>
      <c r="I8" s="664">
        <f>+[1]ภ.2!Q3</f>
        <v>0</v>
      </c>
      <c r="J8" s="664"/>
      <c r="K8" s="664"/>
      <c r="L8" s="664"/>
      <c r="M8" s="662" t="str">
        <f>+[1]ภ.2!P4</f>
        <v>-</v>
      </c>
      <c r="N8" s="660" t="str">
        <f>+[1]ภ.2!Q4</f>
        <v>-</v>
      </c>
      <c r="O8" s="662"/>
      <c r="P8" s="662"/>
      <c r="Q8" s="680"/>
      <c r="R8" s="684">
        <v>1</v>
      </c>
      <c r="S8" s="350" t="str">
        <f>+[1]ภ.2!S2</f>
        <v>-</v>
      </c>
      <c r="T8" s="350"/>
      <c r="U8" s="350"/>
      <c r="V8" s="350"/>
      <c r="W8" s="657">
        <v>2</v>
      </c>
      <c r="X8" s="664">
        <f>+[1]ภ.2!S3</f>
        <v>238324900</v>
      </c>
      <c r="Y8" s="664"/>
      <c r="Z8" s="664"/>
      <c r="AA8" s="664"/>
      <c r="AB8" s="662" t="str">
        <f>+[1]ภ.2!R4</f>
        <v>-</v>
      </c>
      <c r="AC8" s="662" t="str">
        <f>+[1]ภ.2!S4</f>
        <v>-</v>
      </c>
      <c r="AD8" s="662"/>
      <c r="AE8" s="662"/>
      <c r="AF8" s="680"/>
      <c r="AG8" s="663"/>
    </row>
    <row r="9" spans="1:33" ht="24" x14ac:dyDescent="0.55000000000000004">
      <c r="A9" s="109">
        <v>4</v>
      </c>
      <c r="B9" s="108" t="s">
        <v>15</v>
      </c>
      <c r="C9" s="350">
        <v>3</v>
      </c>
      <c r="D9" s="352">
        <f>+[1]ภ.3!Q2</f>
        <v>1518000</v>
      </c>
      <c r="E9" s="352"/>
      <c r="F9" s="352"/>
      <c r="G9" s="352"/>
      <c r="H9" s="657" t="str">
        <f>+[1]ภ.3!P3</f>
        <v>-</v>
      </c>
      <c r="I9" s="657" t="str">
        <f>+[1]ภ.3!Q4</f>
        <v>-</v>
      </c>
      <c r="J9" s="657"/>
      <c r="K9" s="657"/>
      <c r="L9" s="657"/>
      <c r="M9" s="662" t="str">
        <f>+[1]ภ.3!P4</f>
        <v>-</v>
      </c>
      <c r="N9" s="660" t="str">
        <f>+[1]ภ.3!Q4</f>
        <v>-</v>
      </c>
      <c r="O9" s="662"/>
      <c r="P9" s="662"/>
      <c r="Q9" s="680"/>
      <c r="R9" s="684">
        <v>1</v>
      </c>
      <c r="S9" s="350" t="str">
        <f>+[1]ภ.3!S2</f>
        <v>-</v>
      </c>
      <c r="T9" s="350"/>
      <c r="U9" s="350"/>
      <c r="V9" s="350"/>
      <c r="W9" s="657">
        <v>2</v>
      </c>
      <c r="X9" s="664">
        <f>+[1]ภ.3!S3</f>
        <v>556821000</v>
      </c>
      <c r="Y9" s="664"/>
      <c r="Z9" s="664"/>
      <c r="AA9" s="664"/>
      <c r="AB9" s="662" t="str">
        <f>+[1]ภ.3!R4</f>
        <v>-</v>
      </c>
      <c r="AC9" s="662" t="str">
        <f>+[1]ภ.3!S4</f>
        <v>-</v>
      </c>
      <c r="AD9" s="662"/>
      <c r="AE9" s="662"/>
      <c r="AF9" s="680"/>
      <c r="AG9" s="663"/>
    </row>
    <row r="10" spans="1:33" ht="24" x14ac:dyDescent="0.55000000000000004">
      <c r="A10" s="109">
        <v>5</v>
      </c>
      <c r="B10" s="108" t="s">
        <v>9</v>
      </c>
      <c r="C10" s="350">
        <v>9</v>
      </c>
      <c r="D10" s="352">
        <f>+[1]ภ.4!Q2</f>
        <v>5627500</v>
      </c>
      <c r="E10" s="352"/>
      <c r="F10" s="352"/>
      <c r="G10" s="352"/>
      <c r="H10" s="657" t="str">
        <f>+[1]ภ.4!P3</f>
        <v>-</v>
      </c>
      <c r="I10" s="664" t="str">
        <f>+[1]ภ.4!Q3</f>
        <v>-</v>
      </c>
      <c r="J10" s="664"/>
      <c r="K10" s="664"/>
      <c r="L10" s="664"/>
      <c r="M10" s="662" t="str">
        <f>+[1]ภ.4!P4</f>
        <v>-</v>
      </c>
      <c r="N10" s="660" t="str">
        <f>+[1]ภ.4!Q4</f>
        <v>-</v>
      </c>
      <c r="O10" s="662"/>
      <c r="P10" s="662"/>
      <c r="Q10" s="680"/>
      <c r="R10" s="684">
        <v>1</v>
      </c>
      <c r="S10" s="350" t="str">
        <f>+[1]ภ.4!S2</f>
        <v>-</v>
      </c>
      <c r="T10" s="350"/>
      <c r="U10" s="350"/>
      <c r="V10" s="350"/>
      <c r="W10" s="657" t="s">
        <v>207</v>
      </c>
      <c r="X10" s="664">
        <f>+[1]ภ.4!S3</f>
        <v>363222300</v>
      </c>
      <c r="Y10" s="664"/>
      <c r="Z10" s="664"/>
      <c r="AA10" s="664"/>
      <c r="AB10" s="662" t="str">
        <f>+[1]ภ.4!R4</f>
        <v>-</v>
      </c>
      <c r="AC10" s="662" t="str">
        <f>+[1]ภ.4!S4</f>
        <v>-</v>
      </c>
      <c r="AD10" s="662"/>
      <c r="AE10" s="662"/>
      <c r="AF10" s="680"/>
      <c r="AG10" s="663"/>
    </row>
    <row r="11" spans="1:33" ht="24" x14ac:dyDescent="0.55000000000000004">
      <c r="A11" s="109">
        <v>6</v>
      </c>
      <c r="B11" s="108" t="s">
        <v>6</v>
      </c>
      <c r="C11" s="350">
        <v>14</v>
      </c>
      <c r="D11" s="352">
        <f>+[1]ภ.5!Q2</f>
        <v>4328900</v>
      </c>
      <c r="E11" s="352"/>
      <c r="F11" s="352"/>
      <c r="G11" s="352"/>
      <c r="H11" s="657">
        <f>+[1]ภ.5!P3</f>
        <v>2</v>
      </c>
      <c r="I11" s="664">
        <f>+[1]ภ.5!Q3</f>
        <v>24274000</v>
      </c>
      <c r="J11" s="664"/>
      <c r="K11" s="664"/>
      <c r="L11" s="664"/>
      <c r="M11" s="662" t="str">
        <f>+[1]ภ.5!P4</f>
        <v>-</v>
      </c>
      <c r="N11" s="660" t="str">
        <f>+[1]ภ.5!Q4</f>
        <v>-</v>
      </c>
      <c r="O11" s="662"/>
      <c r="P11" s="662"/>
      <c r="Q11" s="680"/>
      <c r="R11" s="684">
        <v>1</v>
      </c>
      <c r="S11" s="350" t="str">
        <f>+[1]ภ.5!S2</f>
        <v>-</v>
      </c>
      <c r="T11" s="350"/>
      <c r="U11" s="350"/>
      <c r="V11" s="350"/>
      <c r="W11" s="657">
        <v>4</v>
      </c>
      <c r="X11" s="664">
        <f>+[1]ภ.5!S3</f>
        <v>390432000</v>
      </c>
      <c r="Y11" s="664"/>
      <c r="Z11" s="664"/>
      <c r="AA11" s="664"/>
      <c r="AB11" s="662" t="str">
        <f>+[1]ภ.5!R4</f>
        <v>-</v>
      </c>
      <c r="AC11" s="662" t="str">
        <f>+[1]ภ.5!S4</f>
        <v>-</v>
      </c>
      <c r="AD11" s="662"/>
      <c r="AE11" s="662"/>
      <c r="AF11" s="680"/>
      <c r="AG11" s="663"/>
    </row>
    <row r="12" spans="1:33" ht="24" x14ac:dyDescent="0.55000000000000004">
      <c r="A12" s="109">
        <v>7</v>
      </c>
      <c r="B12" s="108" t="s">
        <v>27</v>
      </c>
      <c r="C12" s="350">
        <v>3</v>
      </c>
      <c r="D12" s="352">
        <f>+[1]ภ.6!Q2</f>
        <v>3130100</v>
      </c>
      <c r="E12" s="352"/>
      <c r="F12" s="352"/>
      <c r="G12" s="352"/>
      <c r="H12" s="657">
        <v>2</v>
      </c>
      <c r="I12" s="664">
        <f>+[1]ภ.6!Q3</f>
        <v>15564000</v>
      </c>
      <c r="J12" s="664"/>
      <c r="K12" s="664"/>
      <c r="L12" s="664"/>
      <c r="M12" s="662" t="str">
        <f>+[1]ภ.6!P4</f>
        <v>-</v>
      </c>
      <c r="N12" s="660" t="str">
        <f>+[1]ภ.6!Q4</f>
        <v>-</v>
      </c>
      <c r="O12" s="662"/>
      <c r="P12" s="662"/>
      <c r="Q12" s="680"/>
      <c r="R12" s="665">
        <v>2</v>
      </c>
      <c r="S12" s="352">
        <f>+[1]ภ.6!S2</f>
        <v>2000000</v>
      </c>
      <c r="T12" s="352"/>
      <c r="U12" s="352"/>
      <c r="V12" s="352"/>
      <c r="W12" s="657">
        <v>10</v>
      </c>
      <c r="X12" s="664">
        <f>+[1]ภ.6!S3</f>
        <v>183855300</v>
      </c>
      <c r="Y12" s="664"/>
      <c r="Z12" s="664"/>
      <c r="AA12" s="664"/>
      <c r="AB12" s="662" t="str">
        <f>+[1]ภ.6!R4</f>
        <v>-</v>
      </c>
      <c r="AC12" s="659" t="str">
        <f>+[1]ภ.6!S4</f>
        <v>-</v>
      </c>
      <c r="AD12" s="659"/>
      <c r="AE12" s="659"/>
      <c r="AF12" s="681"/>
      <c r="AG12" s="663"/>
    </row>
    <row r="13" spans="1:33" ht="24" x14ac:dyDescent="0.55000000000000004">
      <c r="A13" s="109">
        <v>8</v>
      </c>
      <c r="B13" s="108" t="s">
        <v>23</v>
      </c>
      <c r="C13" s="350">
        <v>3</v>
      </c>
      <c r="D13" s="352" t="str">
        <f>+[1]ภ.7!Q2</f>
        <v>-</v>
      </c>
      <c r="E13" s="352"/>
      <c r="F13" s="352"/>
      <c r="G13" s="352"/>
      <c r="H13" s="657" t="s">
        <v>207</v>
      </c>
      <c r="I13" s="664">
        <f>+[1]ภ.7!Q3</f>
        <v>2390000</v>
      </c>
      <c r="J13" s="664"/>
      <c r="K13" s="664"/>
      <c r="L13" s="664"/>
      <c r="M13" s="662" t="str">
        <f>+[1]ภ.7!P4</f>
        <v>-</v>
      </c>
      <c r="N13" s="660" t="str">
        <f>+[1]ภ.7!Q4</f>
        <v>-</v>
      </c>
      <c r="O13" s="662"/>
      <c r="P13" s="662"/>
      <c r="Q13" s="680"/>
      <c r="R13" s="684">
        <v>1</v>
      </c>
      <c r="S13" s="350" t="str">
        <f>+[1]ภ.7!S2</f>
        <v>-</v>
      </c>
      <c r="T13" s="350"/>
      <c r="U13" s="350"/>
      <c r="V13" s="350"/>
      <c r="W13" s="657" t="s">
        <v>207</v>
      </c>
      <c r="X13" s="664">
        <f>+[1]ภ.7!S3</f>
        <v>81698900</v>
      </c>
      <c r="Y13" s="664"/>
      <c r="Z13" s="664"/>
      <c r="AA13" s="664"/>
      <c r="AB13" s="662" t="str">
        <f>+[1]ภ.7!R4</f>
        <v>-</v>
      </c>
      <c r="AC13" s="662" t="str">
        <f>+[1]ภ.7!S4</f>
        <v>-</v>
      </c>
      <c r="AD13" s="662"/>
      <c r="AE13" s="662"/>
      <c r="AF13" s="680"/>
      <c r="AG13" s="663"/>
    </row>
    <row r="14" spans="1:33" ht="24" x14ac:dyDescent="0.55000000000000004">
      <c r="A14" s="109">
        <v>9</v>
      </c>
      <c r="B14" s="108" t="s">
        <v>24</v>
      </c>
      <c r="C14" s="350">
        <v>15</v>
      </c>
      <c r="D14" s="352">
        <f>+[1]ภ.8!Q2</f>
        <v>8152900</v>
      </c>
      <c r="E14" s="352"/>
      <c r="F14" s="352"/>
      <c r="G14" s="352"/>
      <c r="H14" s="657" t="str">
        <f>+[1]ภ.8!P3</f>
        <v>-</v>
      </c>
      <c r="I14" s="664" t="str">
        <f>+[1]ภ.8!Q3</f>
        <v>-</v>
      </c>
      <c r="J14" s="664"/>
      <c r="K14" s="664"/>
      <c r="L14" s="664"/>
      <c r="M14" s="662" t="str">
        <f>+[1]ภ.8!P4</f>
        <v>-</v>
      </c>
      <c r="N14" s="660" t="str">
        <f>+[1]ภ.8!Q4</f>
        <v>-</v>
      </c>
      <c r="O14" s="662"/>
      <c r="P14" s="662"/>
      <c r="Q14" s="680"/>
      <c r="R14" s="684">
        <v>1</v>
      </c>
      <c r="S14" s="350" t="str">
        <f>+[1]ภ.8!S2</f>
        <v>-</v>
      </c>
      <c r="T14" s="350"/>
      <c r="U14" s="350"/>
      <c r="V14" s="350"/>
      <c r="W14" s="657">
        <v>4</v>
      </c>
      <c r="X14" s="664">
        <f>+[1]ภ.8!S3</f>
        <v>150638000</v>
      </c>
      <c r="Y14" s="664"/>
      <c r="Z14" s="664"/>
      <c r="AA14" s="664"/>
      <c r="AB14" s="662" t="str">
        <f>+[1]ภ.8!R4</f>
        <v>-</v>
      </c>
      <c r="AC14" s="662" t="str">
        <f>+[1]ภ.8!S4</f>
        <v>-</v>
      </c>
      <c r="AD14" s="662"/>
      <c r="AE14" s="662"/>
      <c r="AF14" s="680"/>
      <c r="AG14" s="663"/>
    </row>
    <row r="15" spans="1:33" ht="24" x14ac:dyDescent="0.55000000000000004">
      <c r="A15" s="109">
        <v>10</v>
      </c>
      <c r="B15" s="108" t="s">
        <v>1</v>
      </c>
      <c r="C15" s="350">
        <f>+[1]ภ.9!P2</f>
        <v>6</v>
      </c>
      <c r="D15" s="352">
        <f>+[1]ภ.9!Q2</f>
        <v>2051800</v>
      </c>
      <c r="E15" s="352"/>
      <c r="F15" s="352"/>
      <c r="G15" s="352"/>
      <c r="H15" s="657">
        <f>+[1]ภ.9!P3</f>
        <v>1</v>
      </c>
      <c r="I15" s="664">
        <f>+[1]ภ.9!Q3</f>
        <v>5250000</v>
      </c>
      <c r="J15" s="664"/>
      <c r="K15" s="664"/>
      <c r="L15" s="664"/>
      <c r="M15" s="662" t="str">
        <f>+[1]ภ.9!P4</f>
        <v>-</v>
      </c>
      <c r="N15" s="660" t="str">
        <f>+[1]ภ.9!Q4</f>
        <v>-</v>
      </c>
      <c r="O15" s="662"/>
      <c r="P15" s="662"/>
      <c r="Q15" s="680"/>
      <c r="R15" s="684">
        <v>1</v>
      </c>
      <c r="S15" s="350" t="str">
        <f>+[1]ภ.9!S2</f>
        <v>-</v>
      </c>
      <c r="T15" s="350"/>
      <c r="U15" s="350"/>
      <c r="V15" s="350"/>
      <c r="W15" s="657">
        <v>2</v>
      </c>
      <c r="X15" s="664">
        <f>+[1]ภ.9!S3</f>
        <v>363690600</v>
      </c>
      <c r="Y15" s="664"/>
      <c r="Z15" s="664"/>
      <c r="AA15" s="664"/>
      <c r="AB15" s="662" t="str">
        <f>+[1]ภ.9!R4</f>
        <v>-</v>
      </c>
      <c r="AC15" s="662" t="str">
        <f>+[1]ภ.9!S4</f>
        <v>-</v>
      </c>
      <c r="AD15" s="662"/>
      <c r="AE15" s="662"/>
      <c r="AF15" s="680"/>
      <c r="AG15" s="663"/>
    </row>
    <row r="16" spans="1:33" ht="24" x14ac:dyDescent="0.55000000000000004">
      <c r="A16" s="109">
        <v>11</v>
      </c>
      <c r="B16" s="108" t="s">
        <v>7</v>
      </c>
      <c r="C16" s="350">
        <v>11</v>
      </c>
      <c r="D16" s="352">
        <f>+[1]ศชต.!Q2</f>
        <v>5946000</v>
      </c>
      <c r="E16" s="352"/>
      <c r="F16" s="352"/>
      <c r="G16" s="352"/>
      <c r="H16" s="657">
        <v>4</v>
      </c>
      <c r="I16" s="664">
        <f>+[1]ศชต.!Q3</f>
        <v>48200000</v>
      </c>
      <c r="J16" s="664"/>
      <c r="K16" s="664"/>
      <c r="L16" s="664"/>
      <c r="M16" s="662" t="str">
        <f>+[1]ศชต.!P4</f>
        <v>-</v>
      </c>
      <c r="N16" s="666" t="str">
        <f>+[1]ศชต.!Q4</f>
        <v>-</v>
      </c>
      <c r="O16" s="659"/>
      <c r="P16" s="659"/>
      <c r="Q16" s="681"/>
      <c r="R16" s="665">
        <v>10</v>
      </c>
      <c r="S16" s="352">
        <f>+[1]ศชต.!S2</f>
        <v>10071200</v>
      </c>
      <c r="T16" s="352"/>
      <c r="U16" s="352"/>
      <c r="V16" s="352"/>
      <c r="W16" s="657">
        <v>14</v>
      </c>
      <c r="X16" s="664">
        <f>+[1]ศชต.!S3</f>
        <v>408525300</v>
      </c>
      <c r="Y16" s="664"/>
      <c r="Z16" s="664"/>
      <c r="AA16" s="664"/>
      <c r="AB16" s="662" t="str">
        <f>+[1]ศชต.!R4</f>
        <v>-</v>
      </c>
      <c r="AC16" s="662" t="str">
        <f>+[1]ศชต.!S4</f>
        <v>-</v>
      </c>
      <c r="AD16" s="662"/>
      <c r="AE16" s="662"/>
      <c r="AF16" s="680"/>
      <c r="AG16" s="663"/>
    </row>
    <row r="17" spans="1:33" ht="24" x14ac:dyDescent="0.55000000000000004">
      <c r="A17" s="109">
        <v>12</v>
      </c>
      <c r="B17" s="108" t="s">
        <v>16</v>
      </c>
      <c r="C17" s="350">
        <v>16</v>
      </c>
      <c r="D17" s="352">
        <f>+[1]บช.ก.!Q2</f>
        <v>12318600</v>
      </c>
      <c r="E17" s="352"/>
      <c r="F17" s="352"/>
      <c r="G17" s="352"/>
      <c r="H17" s="657">
        <v>6</v>
      </c>
      <c r="I17" s="664">
        <f>+[1]บช.ก.!Q3</f>
        <v>227741000</v>
      </c>
      <c r="J17" s="664"/>
      <c r="K17" s="664"/>
      <c r="L17" s="664"/>
      <c r="M17" s="662" t="str">
        <f>+[1]บช.ก.!P4</f>
        <v>-</v>
      </c>
      <c r="N17" s="660" t="str">
        <f>+[1]บช.ก.!Q4</f>
        <v>-</v>
      </c>
      <c r="O17" s="662"/>
      <c r="P17" s="662"/>
      <c r="Q17" s="680"/>
      <c r="R17" s="665" t="str">
        <f>+[1]บช.ก.!R2</f>
        <v>-</v>
      </c>
      <c r="S17" s="352" t="str">
        <f>+[1]บช.ก.!S2</f>
        <v>-</v>
      </c>
      <c r="T17" s="352"/>
      <c r="U17" s="352"/>
      <c r="V17" s="352"/>
      <c r="W17" s="657">
        <v>1</v>
      </c>
      <c r="X17" s="664">
        <f>+[1]บช.ก.!S3</f>
        <v>12667000</v>
      </c>
      <c r="Y17" s="664"/>
      <c r="Z17" s="664"/>
      <c r="AA17" s="664"/>
      <c r="AB17" s="662" t="str">
        <f>+[1]บช.ก.!R4</f>
        <v>-</v>
      </c>
      <c r="AC17" s="662" t="str">
        <f>+[1]บช.ก.!S4</f>
        <v>-</v>
      </c>
      <c r="AD17" s="662"/>
      <c r="AE17" s="662"/>
      <c r="AF17" s="680"/>
      <c r="AG17" s="663"/>
    </row>
    <row r="18" spans="1:33" ht="24" x14ac:dyDescent="0.55000000000000004">
      <c r="A18" s="109">
        <v>13</v>
      </c>
      <c r="B18" s="349" t="s">
        <v>30</v>
      </c>
      <c r="C18" s="350">
        <v>2</v>
      </c>
      <c r="D18" s="352">
        <f>+[1]บช.ปส.!Q2</f>
        <v>4627200</v>
      </c>
      <c r="E18" s="352"/>
      <c r="F18" s="352"/>
      <c r="G18" s="352"/>
      <c r="H18" s="657">
        <v>12</v>
      </c>
      <c r="I18" s="664">
        <f>+[1]บช.ปส.!Q3</f>
        <v>203238000</v>
      </c>
      <c r="J18" s="664"/>
      <c r="K18" s="664"/>
      <c r="L18" s="664"/>
      <c r="M18" s="662">
        <f>+[1]บช.ปส.!P4</f>
        <v>1</v>
      </c>
      <c r="N18" s="666">
        <f>+[1]บช.ปส.!Q4</f>
        <v>556854900</v>
      </c>
      <c r="O18" s="659"/>
      <c r="P18" s="659"/>
      <c r="Q18" s="681"/>
      <c r="R18" s="661" t="str">
        <f>+[1]บช.ปส.!R2</f>
        <v>-</v>
      </c>
      <c r="S18" s="352" t="str">
        <f>+[1]บช.ปส.!S2</f>
        <v>-</v>
      </c>
      <c r="T18" s="352"/>
      <c r="U18" s="352"/>
      <c r="V18" s="352"/>
      <c r="W18" s="657" t="str">
        <f>+[1]บช.ปส.!R3</f>
        <v>-</v>
      </c>
      <c r="X18" s="664" t="str">
        <f>+[1]บช.ปส.!S3</f>
        <v>-</v>
      </c>
      <c r="Y18" s="664"/>
      <c r="Z18" s="664"/>
      <c r="AA18" s="664"/>
      <c r="AB18" s="662" t="str">
        <f>+[1]บช.ปส.!R4</f>
        <v>-</v>
      </c>
      <c r="AC18" s="662" t="str">
        <f>+[1]บช.ปส.!S4</f>
        <v>-</v>
      </c>
      <c r="AD18" s="662"/>
      <c r="AE18" s="662"/>
      <c r="AF18" s="680"/>
      <c r="AG18" s="663"/>
    </row>
    <row r="19" spans="1:33" ht="24" x14ac:dyDescent="0.55000000000000004">
      <c r="A19" s="109">
        <v>14</v>
      </c>
      <c r="B19" s="108" t="s">
        <v>11</v>
      </c>
      <c r="C19" s="350">
        <v>1</v>
      </c>
      <c r="D19" s="352">
        <f>+[1]บช.ส.!Q2</f>
        <v>1682000</v>
      </c>
      <c r="E19" s="352"/>
      <c r="F19" s="352"/>
      <c r="G19" s="352"/>
      <c r="H19" s="657">
        <v>3</v>
      </c>
      <c r="I19" s="664">
        <f>+[1]บช.ส.!Q3</f>
        <v>239548100</v>
      </c>
      <c r="J19" s="664"/>
      <c r="K19" s="664"/>
      <c r="L19" s="664"/>
      <c r="M19" s="662" t="str">
        <f>+[1]บช.ส.!P4</f>
        <v>-</v>
      </c>
      <c r="N19" s="660" t="str">
        <f>+[1]บช.ส.!Q4</f>
        <v>-</v>
      </c>
      <c r="O19" s="662"/>
      <c r="P19" s="662"/>
      <c r="Q19" s="680"/>
      <c r="R19" s="661" t="str">
        <f>+[1]บช.ส.!R2</f>
        <v>-</v>
      </c>
      <c r="S19" s="350" t="str">
        <f>+[1]บช.ส.!S2</f>
        <v>-</v>
      </c>
      <c r="T19" s="350"/>
      <c r="U19" s="350"/>
      <c r="V19" s="350"/>
      <c r="W19" s="657">
        <f>+[1]บช.ส.!R3</f>
        <v>3</v>
      </c>
      <c r="X19" s="664">
        <f>+[1]บช.ส.!S3</f>
        <v>62472100</v>
      </c>
      <c r="Y19" s="664"/>
      <c r="Z19" s="664"/>
      <c r="AA19" s="664"/>
      <c r="AB19" s="662" t="str">
        <f>+[1]บช.ส.!R4</f>
        <v>-</v>
      </c>
      <c r="AC19" s="662" t="str">
        <f>+[1]บช.ส.!S4</f>
        <v>-</v>
      </c>
      <c r="AD19" s="662"/>
      <c r="AE19" s="662"/>
      <c r="AF19" s="680"/>
      <c r="AG19" s="663"/>
    </row>
    <row r="20" spans="1:33" ht="24" x14ac:dyDescent="0.55000000000000004">
      <c r="A20" s="109">
        <v>15</v>
      </c>
      <c r="B20" s="108" t="s">
        <v>17</v>
      </c>
      <c r="C20" s="350" t="str">
        <f>+[1]สตม.!P2</f>
        <v>-</v>
      </c>
      <c r="D20" s="352" t="str">
        <f>+[1]สตม.!Q2</f>
        <v>-</v>
      </c>
      <c r="E20" s="352"/>
      <c r="F20" s="352"/>
      <c r="G20" s="352"/>
      <c r="H20" s="657" t="s">
        <v>207</v>
      </c>
      <c r="I20" s="664" t="str">
        <f>+[1]สตม.!Q3</f>
        <v>-</v>
      </c>
      <c r="J20" s="664"/>
      <c r="K20" s="664"/>
      <c r="L20" s="664"/>
      <c r="M20" s="662" t="str">
        <f>+[1]สตม.!P4</f>
        <v>-</v>
      </c>
      <c r="N20" s="660" t="str">
        <f>+[1]สตม.!Q4</f>
        <v>-</v>
      </c>
      <c r="O20" s="662"/>
      <c r="P20" s="662"/>
      <c r="Q20" s="680"/>
      <c r="R20" s="661" t="str">
        <f>+[1]สตม.!R2</f>
        <v>-</v>
      </c>
      <c r="S20" s="350" t="str">
        <f>+[1]สตม.!S2</f>
        <v>-</v>
      </c>
      <c r="T20" s="350"/>
      <c r="U20" s="350"/>
      <c r="V20" s="350"/>
      <c r="W20" s="657">
        <v>8</v>
      </c>
      <c r="X20" s="664">
        <f>+[1]สตม.!S3</f>
        <v>236060800</v>
      </c>
      <c r="Y20" s="664"/>
      <c r="Z20" s="664"/>
      <c r="AA20" s="664"/>
      <c r="AB20" s="662" t="str">
        <f>+[1]สตม.!R4</f>
        <v>-</v>
      </c>
      <c r="AC20" s="662" t="str">
        <f>+[1]สตม.!S4</f>
        <v>-</v>
      </c>
      <c r="AD20" s="662"/>
      <c r="AE20" s="662"/>
      <c r="AF20" s="680"/>
      <c r="AG20" s="663"/>
    </row>
    <row r="21" spans="1:33" ht="24" x14ac:dyDescent="0.55000000000000004">
      <c r="A21" s="109">
        <v>16</v>
      </c>
      <c r="B21" s="108" t="s">
        <v>0</v>
      </c>
      <c r="C21" s="350">
        <f>26-8</f>
        <v>18</v>
      </c>
      <c r="D21" s="352">
        <f>+[1]บช.ตชด.!Q2</f>
        <v>42425000</v>
      </c>
      <c r="E21" s="352"/>
      <c r="F21" s="352"/>
      <c r="G21" s="352"/>
      <c r="H21" s="657">
        <v>8</v>
      </c>
      <c r="I21" s="664">
        <f>+[1]บช.ตชด.!Q3</f>
        <v>94262500</v>
      </c>
      <c r="J21" s="664"/>
      <c r="K21" s="664"/>
      <c r="L21" s="664"/>
      <c r="M21" s="662" t="str">
        <f>+[1]บช.ตชด.!P4</f>
        <v>-</v>
      </c>
      <c r="N21" s="660" t="str">
        <f>+[1]บช.ตชด.!Q4</f>
        <v>-</v>
      </c>
      <c r="O21" s="662"/>
      <c r="P21" s="662"/>
      <c r="Q21" s="680"/>
      <c r="R21" s="665">
        <f>41-14</f>
        <v>27</v>
      </c>
      <c r="S21" s="352">
        <f>+[1]บช.ตชด.!S2</f>
        <v>30460900</v>
      </c>
      <c r="T21" s="352"/>
      <c r="U21" s="352"/>
      <c r="V21" s="352"/>
      <c r="W21" s="657">
        <v>14</v>
      </c>
      <c r="X21" s="664">
        <f>+[1]บช.ตชด.!S3</f>
        <v>172147700</v>
      </c>
      <c r="Y21" s="664"/>
      <c r="Z21" s="664"/>
      <c r="AA21" s="664"/>
      <c r="AB21" s="662" t="str">
        <f>+[1]บช.ตชด.!R4</f>
        <v>-</v>
      </c>
      <c r="AC21" s="662" t="str">
        <f>+[1]บช.ตชด.!S4</f>
        <v>-</v>
      </c>
      <c r="AD21" s="662"/>
      <c r="AE21" s="662"/>
      <c r="AF21" s="680"/>
      <c r="AG21" s="663"/>
    </row>
    <row r="22" spans="1:33" ht="24" x14ac:dyDescent="0.55000000000000004">
      <c r="A22" s="109">
        <v>17</v>
      </c>
      <c r="B22" s="108" t="s">
        <v>153</v>
      </c>
      <c r="C22" s="350" t="str">
        <f>+[1]สง.นรป.!P2</f>
        <v>-</v>
      </c>
      <c r="D22" s="352" t="str">
        <f>+[1]สง.นรป.!Q2</f>
        <v>-</v>
      </c>
      <c r="E22" s="352"/>
      <c r="F22" s="352"/>
      <c r="G22" s="352"/>
      <c r="H22" s="657">
        <v>1</v>
      </c>
      <c r="I22" s="664" t="str">
        <f>+[1]สง.นรป.!Q3</f>
        <v>-</v>
      </c>
      <c r="J22" s="664"/>
      <c r="K22" s="664"/>
      <c r="L22" s="664"/>
      <c r="M22" s="662" t="str">
        <f>+[1]สง.นรป.!P4</f>
        <v>-</v>
      </c>
      <c r="N22" s="660" t="str">
        <f>+[1]สง.นรป.!Q4</f>
        <v>-</v>
      </c>
      <c r="O22" s="662"/>
      <c r="P22" s="662"/>
      <c r="Q22" s="680"/>
      <c r="R22" s="661" t="str">
        <f>+[1]สง.นรป.!R2</f>
        <v>-</v>
      </c>
      <c r="S22" s="352" t="str">
        <f>+[1]สง.นรป.!S2</f>
        <v>-</v>
      </c>
      <c r="T22" s="352"/>
      <c r="U22" s="352"/>
      <c r="V22" s="352"/>
      <c r="W22" s="657" t="s">
        <v>207</v>
      </c>
      <c r="X22" s="664">
        <f>+[1]สง.นรป.!S3</f>
        <v>3300000</v>
      </c>
      <c r="Y22" s="664"/>
      <c r="Z22" s="664"/>
      <c r="AA22" s="664"/>
      <c r="AB22" s="662" t="str">
        <f>+[1]สง.นรป.!R4</f>
        <v>-</v>
      </c>
      <c r="AC22" s="662" t="str">
        <f>+[1]สง.นรป.!S4</f>
        <v>-</v>
      </c>
      <c r="AD22" s="662"/>
      <c r="AE22" s="662"/>
      <c r="AF22" s="680"/>
      <c r="AG22" s="663"/>
    </row>
    <row r="23" spans="1:33" ht="24" x14ac:dyDescent="0.55000000000000004">
      <c r="A23" s="109">
        <v>18</v>
      </c>
      <c r="B23" s="108" t="s">
        <v>5</v>
      </c>
      <c r="C23" s="350">
        <f>+[1]สพฐ.ตร.!P2</f>
        <v>3</v>
      </c>
      <c r="D23" s="352">
        <f>+[1]สพฐ.ตร.!Q2</f>
        <v>3220000</v>
      </c>
      <c r="E23" s="352"/>
      <c r="F23" s="352"/>
      <c r="G23" s="352"/>
      <c r="H23" s="657">
        <f>+[1]สพฐ.ตร.!P3</f>
        <v>4</v>
      </c>
      <c r="I23" s="664">
        <f>+[1]สพฐ.ตร.!Q3</f>
        <v>23802000</v>
      </c>
      <c r="J23" s="664"/>
      <c r="K23" s="664"/>
      <c r="L23" s="664"/>
      <c r="M23" s="662" t="str">
        <f>+[1]สพฐ.ตร.!P4</f>
        <v>-</v>
      </c>
      <c r="N23" s="660" t="str">
        <f>+[1]สพฐ.ตร.!Q4</f>
        <v>-</v>
      </c>
      <c r="O23" s="662"/>
      <c r="P23" s="662"/>
      <c r="Q23" s="680"/>
      <c r="R23" s="661" t="str">
        <f>+[1]สพฐ.ตร.!R2</f>
        <v>-</v>
      </c>
      <c r="S23" s="350" t="str">
        <f>+[1]สพฐ.ตร.!S2</f>
        <v>-</v>
      </c>
      <c r="T23" s="350"/>
      <c r="U23" s="350"/>
      <c r="V23" s="350"/>
      <c r="W23" s="657">
        <v>3</v>
      </c>
      <c r="X23" s="664">
        <f>+[1]สพฐ.ตร.!S3</f>
        <v>84996500</v>
      </c>
      <c r="Y23" s="664"/>
      <c r="Z23" s="664"/>
      <c r="AA23" s="664"/>
      <c r="AB23" s="662" t="str">
        <f>+[1]สพฐ.ตร.!R4</f>
        <v>-</v>
      </c>
      <c r="AC23" s="662" t="str">
        <f>+[1]สพฐ.ตร.!S4</f>
        <v>-</v>
      </c>
      <c r="AD23" s="662"/>
      <c r="AE23" s="662"/>
      <c r="AF23" s="680"/>
      <c r="AG23" s="663"/>
    </row>
    <row r="24" spans="1:33" ht="24" x14ac:dyDescent="0.55000000000000004">
      <c r="A24" s="109">
        <v>19</v>
      </c>
      <c r="B24" s="108" t="s">
        <v>2</v>
      </c>
      <c r="C24" s="350">
        <f>11-2-1</f>
        <v>8</v>
      </c>
      <c r="D24" s="352">
        <f>+[1]สทส.!Q2</f>
        <v>5247900</v>
      </c>
      <c r="E24" s="352"/>
      <c r="F24" s="352"/>
      <c r="G24" s="352"/>
      <c r="H24" s="657">
        <f>+[1]สทส.!P3</f>
        <v>2</v>
      </c>
      <c r="I24" s="664">
        <f>+[1]สทส.!Q3</f>
        <v>202860000</v>
      </c>
      <c r="J24" s="664"/>
      <c r="K24" s="664"/>
      <c r="L24" s="664"/>
      <c r="M24" s="662" t="s">
        <v>207</v>
      </c>
      <c r="N24" s="660" t="str">
        <f>+[1]สทส.!Q4</f>
        <v>-</v>
      </c>
      <c r="O24" s="662"/>
      <c r="P24" s="662"/>
      <c r="Q24" s="680"/>
      <c r="R24" s="661" t="str">
        <f>+[1]สทส.!R2</f>
        <v>-</v>
      </c>
      <c r="S24" s="350" t="str">
        <f>+[1]สทส.!S2</f>
        <v>-</v>
      </c>
      <c r="T24" s="350"/>
      <c r="U24" s="350"/>
      <c r="V24" s="350"/>
      <c r="W24" s="657">
        <f>+[1]สทส.!R3</f>
        <v>2</v>
      </c>
      <c r="X24" s="664">
        <f>+[1]สทส.!S3</f>
        <v>29473200</v>
      </c>
      <c r="Y24" s="664"/>
      <c r="Z24" s="664"/>
      <c r="AA24" s="664"/>
      <c r="AB24" s="662" t="str">
        <f>+[1]สทส.!R4</f>
        <v>-</v>
      </c>
      <c r="AC24" s="662" t="str">
        <f>+[1]สทส.!S4</f>
        <v>-</v>
      </c>
      <c r="AD24" s="662"/>
      <c r="AE24" s="662"/>
      <c r="AF24" s="680"/>
      <c r="AG24" s="663"/>
    </row>
    <row r="25" spans="1:33" ht="24" x14ac:dyDescent="0.55000000000000004">
      <c r="A25" s="109">
        <v>20</v>
      </c>
      <c r="B25" s="108" t="s">
        <v>34</v>
      </c>
      <c r="C25" s="350">
        <v>12</v>
      </c>
      <c r="D25" s="352">
        <f>+[1]บช.ศ.!Q2</f>
        <v>3801100</v>
      </c>
      <c r="E25" s="352"/>
      <c r="F25" s="352"/>
      <c r="G25" s="352"/>
      <c r="H25" s="657">
        <f>+[1]บช.ศ.!P3</f>
        <v>1</v>
      </c>
      <c r="I25" s="664">
        <f>+[1]บช.ศ.!Q3</f>
        <v>48359500</v>
      </c>
      <c r="J25" s="664"/>
      <c r="K25" s="664"/>
      <c r="L25" s="664"/>
      <c r="M25" s="662" t="str">
        <f>+[1]บช.ศ.!P4</f>
        <v>-</v>
      </c>
      <c r="N25" s="660" t="str">
        <f>+[1]บช.ศ.!Q4</f>
        <v>-</v>
      </c>
      <c r="O25" s="662"/>
      <c r="P25" s="662"/>
      <c r="Q25" s="680"/>
      <c r="R25" s="661" t="str">
        <f>+[1]บช.ศ.!R2</f>
        <v>-</v>
      </c>
      <c r="S25" s="350" t="str">
        <f>+[1]บช.ศ.!S2</f>
        <v>-</v>
      </c>
      <c r="T25" s="350"/>
      <c r="U25" s="350"/>
      <c r="V25" s="350"/>
      <c r="W25" s="657">
        <v>8</v>
      </c>
      <c r="X25" s="664">
        <f>+[1]บช.ศ.!S3</f>
        <v>331402400</v>
      </c>
      <c r="Y25" s="664"/>
      <c r="Z25" s="664"/>
      <c r="AA25" s="664"/>
      <c r="AB25" s="662" t="str">
        <f>+[1]บช.ศ.!R4</f>
        <v>-</v>
      </c>
      <c r="AC25" s="662" t="str">
        <f>+[1]บช.ศ.!S4</f>
        <v>-</v>
      </c>
      <c r="AD25" s="662"/>
      <c r="AE25" s="662"/>
      <c r="AF25" s="680"/>
      <c r="AG25" s="663"/>
    </row>
    <row r="26" spans="1:33" ht="24" x14ac:dyDescent="0.55000000000000004">
      <c r="A26" s="109">
        <v>21</v>
      </c>
      <c r="B26" s="108" t="s">
        <v>35</v>
      </c>
      <c r="C26" s="350">
        <v>5</v>
      </c>
      <c r="D26" s="352">
        <f>+[1]รร.นรต.!Q2</f>
        <v>1809800</v>
      </c>
      <c r="E26" s="352"/>
      <c r="F26" s="352"/>
      <c r="G26" s="352"/>
      <c r="H26" s="657">
        <f>+[1]รร.นรต.!P3</f>
        <v>1</v>
      </c>
      <c r="I26" s="664">
        <f>+[1]รร.นรต.!Q3</f>
        <v>9208700</v>
      </c>
      <c r="J26" s="664"/>
      <c r="K26" s="664"/>
      <c r="L26" s="664"/>
      <c r="M26" s="662" t="str">
        <f>+[1]รร.นรต.!P4</f>
        <v>-</v>
      </c>
      <c r="N26" s="660" t="str">
        <f>+[1]รร.นรต.!Q4</f>
        <v>-</v>
      </c>
      <c r="O26" s="662"/>
      <c r="P26" s="662"/>
      <c r="Q26" s="680"/>
      <c r="R26" s="661" t="str">
        <f>+[1]รร.นรต.!R2</f>
        <v>-</v>
      </c>
      <c r="S26" s="352" t="str">
        <f>+[1]รร.นรต.!S2</f>
        <v>-</v>
      </c>
      <c r="T26" s="352"/>
      <c r="U26" s="352"/>
      <c r="V26" s="352"/>
      <c r="W26" s="657" t="str">
        <f>+[1]รร.นรต.!R3</f>
        <v>-</v>
      </c>
      <c r="X26" s="664">
        <f>+[1]รร.นรต.!S3</f>
        <v>0</v>
      </c>
      <c r="Y26" s="664"/>
      <c r="Z26" s="664"/>
      <c r="AA26" s="664"/>
      <c r="AB26" s="662" t="str">
        <f>+[1]รร.นรต.!R4</f>
        <v>-</v>
      </c>
      <c r="AC26" s="662" t="str">
        <f>+[1]รร.นรต.!S4</f>
        <v>-</v>
      </c>
      <c r="AD26" s="662"/>
      <c r="AE26" s="662"/>
      <c r="AF26" s="680"/>
      <c r="AG26" s="663"/>
    </row>
    <row r="27" spans="1:33" ht="24" x14ac:dyDescent="0.55000000000000004">
      <c r="A27" s="109">
        <v>22</v>
      </c>
      <c r="B27" s="108" t="s">
        <v>28</v>
      </c>
      <c r="C27" s="350">
        <v>5</v>
      </c>
      <c r="D27" s="352">
        <f>+[1]รพ.ตร.!Q2</f>
        <v>6173500</v>
      </c>
      <c r="E27" s="352"/>
      <c r="F27" s="352"/>
      <c r="G27" s="352"/>
      <c r="H27" s="657" t="s">
        <v>207</v>
      </c>
      <c r="I27" s="664">
        <f>+[1]รพ.ตร.!Q3</f>
        <v>3940000</v>
      </c>
      <c r="J27" s="664"/>
      <c r="K27" s="664"/>
      <c r="L27" s="664"/>
      <c r="M27" s="662" t="str">
        <f>+[1]รพ.ตร.!P4</f>
        <v>-</v>
      </c>
      <c r="N27" s="660" t="str">
        <f>+[1]รพ.ตร.!Q4</f>
        <v>-</v>
      </c>
      <c r="O27" s="662"/>
      <c r="P27" s="662"/>
      <c r="Q27" s="680"/>
      <c r="R27" s="661" t="str">
        <f>+[1]รพ.ตร.!R2</f>
        <v>-</v>
      </c>
      <c r="S27" s="350" t="str">
        <f>+[1]รพ.ตร.!S2</f>
        <v>-</v>
      </c>
      <c r="T27" s="350"/>
      <c r="U27" s="350"/>
      <c r="V27" s="350"/>
      <c r="W27" s="657" t="s">
        <v>207</v>
      </c>
      <c r="X27" s="664">
        <f>+[1]รพ.ตร.!S3</f>
        <v>26946100</v>
      </c>
      <c r="Y27" s="664"/>
      <c r="Z27" s="664"/>
      <c r="AA27" s="664"/>
      <c r="AB27" s="662" t="str">
        <f>+[1]รพ.ตร.!R4</f>
        <v>-</v>
      </c>
      <c r="AC27" s="662" t="str">
        <f>+[1]รพ.ตร.!S4</f>
        <v>-</v>
      </c>
      <c r="AD27" s="662"/>
      <c r="AE27" s="662"/>
      <c r="AF27" s="680"/>
      <c r="AG27" s="663"/>
    </row>
    <row r="28" spans="1:33" ht="24" x14ac:dyDescent="0.55000000000000004">
      <c r="A28" s="109">
        <v>23</v>
      </c>
      <c r="B28" s="108" t="s">
        <v>41</v>
      </c>
      <c r="C28" s="350">
        <v>2</v>
      </c>
      <c r="D28" s="352">
        <f>+[1]สยศ.ตร.!Q2</f>
        <v>2442900</v>
      </c>
      <c r="E28" s="352"/>
      <c r="F28" s="352"/>
      <c r="G28" s="352"/>
      <c r="H28" s="657" t="s">
        <v>207</v>
      </c>
      <c r="I28" s="664">
        <f>+[1]สยศ.ตร.!Q3</f>
        <v>58600000</v>
      </c>
      <c r="J28" s="664"/>
      <c r="K28" s="664"/>
      <c r="L28" s="664"/>
      <c r="M28" s="662" t="str">
        <f>+[1]สยศ.ตร.!P4</f>
        <v>-</v>
      </c>
      <c r="N28" s="660" t="str">
        <f>+[1]สยศ.ตร.!Q4</f>
        <v>-</v>
      </c>
      <c r="O28" s="662"/>
      <c r="P28" s="662"/>
      <c r="Q28" s="680"/>
      <c r="R28" s="661" t="str">
        <f>+[1]สยศ.ตร.!R2</f>
        <v>-</v>
      </c>
      <c r="S28" s="352" t="str">
        <f>+[1]สยศ.ตร.!S2</f>
        <v>-</v>
      </c>
      <c r="T28" s="352"/>
      <c r="U28" s="352"/>
      <c r="V28" s="352"/>
      <c r="W28" s="657" t="str">
        <f>+[1]สยศ.ตร.!R3</f>
        <v>-</v>
      </c>
      <c r="X28" s="664" t="str">
        <f>+[1]สยศ.ตร.!S3</f>
        <v>-</v>
      </c>
      <c r="Y28" s="664"/>
      <c r="Z28" s="664"/>
      <c r="AA28" s="664"/>
      <c r="AB28" s="662" t="str">
        <f>+[1]สยศ.ตร.!R4</f>
        <v>-</v>
      </c>
      <c r="AC28" s="662" t="str">
        <f>+[1]สยศ.ตร.!S4</f>
        <v>-</v>
      </c>
      <c r="AD28" s="662"/>
      <c r="AE28" s="662"/>
      <c r="AF28" s="680"/>
      <c r="AG28" s="663"/>
    </row>
    <row r="29" spans="1:33" ht="24" x14ac:dyDescent="0.55000000000000004">
      <c r="A29" s="109">
        <v>24</v>
      </c>
      <c r="B29" s="108" t="s">
        <v>4</v>
      </c>
      <c r="C29" s="350">
        <f>32-12-1</f>
        <v>19</v>
      </c>
      <c r="D29" s="352">
        <f>+[1]สกบ.!R2</f>
        <v>15166600</v>
      </c>
      <c r="E29" s="352"/>
      <c r="F29" s="352"/>
      <c r="G29" s="352"/>
      <c r="H29" s="657">
        <v>11</v>
      </c>
      <c r="I29" s="664">
        <f>+[1]สกบ.!R3</f>
        <v>194100000</v>
      </c>
      <c r="J29" s="664"/>
      <c r="K29" s="664"/>
      <c r="L29" s="664"/>
      <c r="M29" s="662">
        <v>1</v>
      </c>
      <c r="N29" s="666">
        <f>+[1]สกบ.!R4</f>
        <v>1537300000</v>
      </c>
      <c r="O29" s="659"/>
      <c r="P29" s="659"/>
      <c r="Q29" s="681"/>
      <c r="R29" s="665">
        <f>+[1]สกบ.!S2</f>
        <v>3</v>
      </c>
      <c r="S29" s="352">
        <f>+[1]สกบ.!T2</f>
        <v>2706000</v>
      </c>
      <c r="T29" s="352"/>
      <c r="U29" s="352"/>
      <c r="V29" s="352"/>
      <c r="W29" s="657">
        <v>4</v>
      </c>
      <c r="X29" s="664">
        <f>+[1]สกบ.!T3</f>
        <v>214738600</v>
      </c>
      <c r="Y29" s="664"/>
      <c r="Z29" s="664"/>
      <c r="AA29" s="664"/>
      <c r="AB29" s="662"/>
      <c r="AC29" s="659">
        <f>+[1]สกบ.!T4</f>
        <v>874686300</v>
      </c>
      <c r="AD29" s="659"/>
      <c r="AE29" s="659"/>
      <c r="AF29" s="681"/>
      <c r="AG29" s="663"/>
    </row>
    <row r="30" spans="1:33" ht="24" x14ac:dyDescent="0.55000000000000004">
      <c r="A30" s="109">
        <v>25</v>
      </c>
      <c r="B30" s="108" t="s">
        <v>38</v>
      </c>
      <c r="C30" s="350">
        <v>1</v>
      </c>
      <c r="D30" s="352">
        <f>+[1]สกพ.!Q2</f>
        <v>1885300</v>
      </c>
      <c r="E30" s="352"/>
      <c r="F30" s="352"/>
      <c r="G30" s="352"/>
      <c r="H30" s="657">
        <v>2</v>
      </c>
      <c r="I30" s="664" t="str">
        <f>+[1]สกพ.!Q3</f>
        <v>-</v>
      </c>
      <c r="J30" s="664"/>
      <c r="K30" s="664"/>
      <c r="L30" s="664"/>
      <c r="M30" s="662" t="str">
        <f>+[1]สกพ.!P4</f>
        <v>-</v>
      </c>
      <c r="N30" s="660" t="str">
        <f>+[1]สกพ.!Q4</f>
        <v>-</v>
      </c>
      <c r="O30" s="662"/>
      <c r="P30" s="662"/>
      <c r="Q30" s="680"/>
      <c r="R30" s="665" t="s">
        <v>207</v>
      </c>
      <c r="S30" s="352">
        <f>+[1]สกพ.!S2</f>
        <v>800000</v>
      </c>
      <c r="T30" s="352"/>
      <c r="U30" s="352"/>
      <c r="V30" s="352"/>
      <c r="W30" s="657" t="s">
        <v>207</v>
      </c>
      <c r="X30" s="664">
        <f>+[1]สกพ.!S3</f>
        <v>162441000</v>
      </c>
      <c r="Y30" s="664"/>
      <c r="Z30" s="664"/>
      <c r="AA30" s="664"/>
      <c r="AB30" s="662" t="str">
        <f>+[1]สกพ.!R4</f>
        <v>-</v>
      </c>
      <c r="AC30" s="662" t="str">
        <f>+[1]สกพ.!S4</f>
        <v>-</v>
      </c>
      <c r="AD30" s="662"/>
      <c r="AE30" s="662"/>
      <c r="AF30" s="680"/>
      <c r="AG30" s="663"/>
    </row>
    <row r="31" spans="1:33" ht="24" hidden="1" x14ac:dyDescent="0.55000000000000004">
      <c r="A31" s="109">
        <v>26</v>
      </c>
      <c r="B31" s="108" t="s">
        <v>130</v>
      </c>
      <c r="C31" s="350" t="s">
        <v>207</v>
      </c>
      <c r="D31" s="352">
        <f>+[1]สงป.!Q2</f>
        <v>1101100</v>
      </c>
      <c r="E31" s="352"/>
      <c r="F31" s="352"/>
      <c r="G31" s="352"/>
      <c r="H31" s="657" t="str">
        <f>+[1]สงป.!P3</f>
        <v>-</v>
      </c>
      <c r="I31" s="664" t="str">
        <f>+[1]สงป.!Q3</f>
        <v>-</v>
      </c>
      <c r="J31" s="664"/>
      <c r="K31" s="664"/>
      <c r="L31" s="664"/>
      <c r="M31" s="662" t="str">
        <f>+[1]สงป.!P4</f>
        <v>-</v>
      </c>
      <c r="N31" s="660" t="str">
        <f>+[1]สงป.!Q4</f>
        <v>-</v>
      </c>
      <c r="O31" s="662"/>
      <c r="P31" s="662"/>
      <c r="Q31" s="680"/>
      <c r="R31" s="661" t="str">
        <f>+[1]สงป.!R2</f>
        <v>-</v>
      </c>
      <c r="S31" s="352" t="str">
        <f>+[1]สงป.!S2</f>
        <v>-</v>
      </c>
      <c r="T31" s="352"/>
      <c r="U31" s="352"/>
      <c r="V31" s="352"/>
      <c r="W31" s="657" t="str">
        <f>+[1]สงป.!R3</f>
        <v>-</v>
      </c>
      <c r="X31" s="664" t="str">
        <f>+[1]สงป.!S3</f>
        <v>-</v>
      </c>
      <c r="Y31" s="664"/>
      <c r="Z31" s="664"/>
      <c r="AA31" s="664"/>
      <c r="AB31" s="662" t="str">
        <f>+[1]สงป.!R4</f>
        <v>-</v>
      </c>
      <c r="AC31" s="662" t="str">
        <f>+[1]สงป.!S4</f>
        <v>-</v>
      </c>
      <c r="AD31" s="662"/>
      <c r="AE31" s="662"/>
      <c r="AF31" s="680"/>
      <c r="AG31" s="663"/>
    </row>
    <row r="32" spans="1:33" ht="24" x14ac:dyDescent="0.55000000000000004">
      <c r="A32" s="109">
        <v>26</v>
      </c>
      <c r="B32" s="108" t="s">
        <v>45</v>
      </c>
      <c r="C32" s="350">
        <v>7</v>
      </c>
      <c r="D32" s="352">
        <f>+[1]กมค.!Q2</f>
        <v>4407800</v>
      </c>
      <c r="E32" s="352"/>
      <c r="F32" s="352"/>
      <c r="G32" s="352"/>
      <c r="H32" s="657" t="s">
        <v>207</v>
      </c>
      <c r="I32" s="664">
        <f>+[1]กมค.!Q3</f>
        <v>3136000</v>
      </c>
      <c r="J32" s="664"/>
      <c r="K32" s="664"/>
      <c r="L32" s="664"/>
      <c r="M32" s="662" t="str">
        <f>+[1]กมค.!P4</f>
        <v>-</v>
      </c>
      <c r="N32" s="660" t="str">
        <f>+[1]กมค.!Q4</f>
        <v>-</v>
      </c>
      <c r="O32" s="662"/>
      <c r="P32" s="662"/>
      <c r="Q32" s="680"/>
      <c r="R32" s="661" t="str">
        <f>+[1]กมค.!R2</f>
        <v>-</v>
      </c>
      <c r="S32" s="350" t="str">
        <f>+[1]กมค.!S2</f>
        <v>-</v>
      </c>
      <c r="T32" s="350"/>
      <c r="U32" s="350"/>
      <c r="V32" s="350"/>
      <c r="W32" s="657">
        <f>+[1]กมค.!R3</f>
        <v>2</v>
      </c>
      <c r="X32" s="664">
        <f>+[1]กมค.!S3</f>
        <v>7010000</v>
      </c>
      <c r="Y32" s="664"/>
      <c r="Z32" s="664"/>
      <c r="AA32" s="664"/>
      <c r="AB32" s="662" t="str">
        <f>+[1]กมค.!R4</f>
        <v>-</v>
      </c>
      <c r="AC32" s="662" t="str">
        <f>+[1]กมค.!S4</f>
        <v>-</v>
      </c>
      <c r="AD32" s="662"/>
      <c r="AE32" s="662"/>
      <c r="AF32" s="680"/>
      <c r="AG32" s="663"/>
    </row>
    <row r="33" spans="1:33" ht="24" hidden="1" x14ac:dyDescent="0.55000000000000004">
      <c r="A33" s="109">
        <v>28</v>
      </c>
      <c r="B33" s="108" t="s">
        <v>40</v>
      </c>
      <c r="C33" s="350" t="s">
        <v>207</v>
      </c>
      <c r="D33" s="352">
        <f>+[1]สง.ก.ตร.!Q2</f>
        <v>425900</v>
      </c>
      <c r="E33" s="352"/>
      <c r="F33" s="352"/>
      <c r="G33" s="352"/>
      <c r="H33" s="657" t="str">
        <f>+[1]สง.ก.ตร.!P3</f>
        <v>-</v>
      </c>
      <c r="I33" s="664" t="str">
        <f>+[1]สง.ก.ตร.!Q3</f>
        <v>-</v>
      </c>
      <c r="J33" s="664"/>
      <c r="K33" s="664"/>
      <c r="L33" s="664"/>
      <c r="M33" s="662" t="str">
        <f>+[1]สง.ก.ตร.!P4</f>
        <v>-</v>
      </c>
      <c r="N33" s="660" t="str">
        <f>+[1]สง.ก.ตร.!Q4</f>
        <v>-</v>
      </c>
      <c r="O33" s="662"/>
      <c r="P33" s="662"/>
      <c r="Q33" s="680"/>
      <c r="R33" s="661" t="str">
        <f>+[1]สง.ก.ตร.!R2</f>
        <v>-</v>
      </c>
      <c r="S33" s="352" t="str">
        <f>+[1]สง.ก.ตร.!S2</f>
        <v>-</v>
      </c>
      <c r="T33" s="352"/>
      <c r="U33" s="352"/>
      <c r="V33" s="352"/>
      <c r="W33" s="657" t="str">
        <f>+[1]สง.ก.ตร.!R3</f>
        <v>-</v>
      </c>
      <c r="X33" s="664" t="str">
        <f>+[1]สง.ก.ตร.!S3</f>
        <v>-</v>
      </c>
      <c r="Y33" s="664"/>
      <c r="Z33" s="664"/>
      <c r="AA33" s="664"/>
      <c r="AB33" s="662" t="str">
        <f>+[1]สง.ก.ตร.!R4</f>
        <v>-</v>
      </c>
      <c r="AC33" s="662" t="str">
        <f>+[1]สง.ก.ตร.!S4</f>
        <v>-</v>
      </c>
      <c r="AD33" s="662"/>
      <c r="AE33" s="662"/>
      <c r="AF33" s="680"/>
      <c r="AG33" s="663"/>
    </row>
    <row r="34" spans="1:33" ht="24" x14ac:dyDescent="0.55000000000000004">
      <c r="A34" s="109">
        <v>27</v>
      </c>
      <c r="B34" s="108" t="s">
        <v>36</v>
      </c>
      <c r="C34" s="350">
        <v>1</v>
      </c>
      <c r="D34" s="352">
        <f>+[1]จต.!Q2</f>
        <v>124000</v>
      </c>
      <c r="E34" s="352"/>
      <c r="F34" s="352"/>
      <c r="G34" s="352"/>
      <c r="H34" s="657" t="str">
        <f>+[1]จต.!P3</f>
        <v>-</v>
      </c>
      <c r="I34" s="664" t="str">
        <f>+[1]จต.!Q3</f>
        <v>-</v>
      </c>
      <c r="J34" s="664"/>
      <c r="K34" s="664"/>
      <c r="L34" s="664"/>
      <c r="M34" s="662" t="str">
        <f>+[1]จต.!P4</f>
        <v>-</v>
      </c>
      <c r="N34" s="660" t="str">
        <f>+[1]จต.!Q4</f>
        <v>-</v>
      </c>
      <c r="O34" s="662"/>
      <c r="P34" s="662"/>
      <c r="Q34" s="680"/>
      <c r="R34" s="661" t="str">
        <f>+[1]จต.!R2</f>
        <v>-</v>
      </c>
      <c r="S34" s="352" t="str">
        <f>+[1]จต.!S2</f>
        <v>-</v>
      </c>
      <c r="T34" s="352"/>
      <c r="U34" s="352"/>
      <c r="V34" s="352"/>
      <c r="W34" s="657" t="str">
        <f>+[1]จต.!R3</f>
        <v>-</v>
      </c>
      <c r="X34" s="664" t="str">
        <f>+[1]จต.!S3</f>
        <v>-</v>
      </c>
      <c r="Y34" s="664"/>
      <c r="Z34" s="664"/>
      <c r="AA34" s="664"/>
      <c r="AB34" s="662" t="str">
        <f>+[1]จต.!R4</f>
        <v>-</v>
      </c>
      <c r="AC34" s="662" t="str">
        <f>+[1]จต.!S4</f>
        <v>-</v>
      </c>
      <c r="AD34" s="662"/>
      <c r="AE34" s="662"/>
      <c r="AF34" s="680"/>
      <c r="AG34" s="663"/>
    </row>
    <row r="35" spans="1:33" ht="24" hidden="1" x14ac:dyDescent="0.55000000000000004">
      <c r="A35" s="109">
        <v>30</v>
      </c>
      <c r="B35" s="108" t="s">
        <v>43</v>
      </c>
      <c r="C35" s="350" t="str">
        <f>+[1]สตส.!N2</f>
        <v>-</v>
      </c>
      <c r="D35" s="352">
        <f>+[1]สตส.!O2</f>
        <v>0</v>
      </c>
      <c r="E35" s="352"/>
      <c r="F35" s="352"/>
      <c r="G35" s="352"/>
      <c r="H35" s="657" t="str">
        <f>+[1]สตส.!N3</f>
        <v>-</v>
      </c>
      <c r="I35" s="657" t="str">
        <f>+[1]สตส.!N4</f>
        <v>-</v>
      </c>
      <c r="J35" s="657"/>
      <c r="K35" s="657"/>
      <c r="L35" s="657"/>
      <c r="M35" s="662" t="str">
        <f>+[1]สตส.!N4</f>
        <v>-</v>
      </c>
      <c r="N35" s="660" t="str">
        <f>+[1]สตส.!O4</f>
        <v>-</v>
      </c>
      <c r="O35" s="662"/>
      <c r="P35" s="662"/>
      <c r="Q35" s="680"/>
      <c r="R35" s="661" t="str">
        <f>+[1]สตส.!P2</f>
        <v>-</v>
      </c>
      <c r="S35" s="352" t="str">
        <f>+[1]สตส.!Q2</f>
        <v>-</v>
      </c>
      <c r="T35" s="352"/>
      <c r="U35" s="352"/>
      <c r="V35" s="352"/>
      <c r="W35" s="657" t="str">
        <f>+[1]สตส.!P3</f>
        <v>-</v>
      </c>
      <c r="X35" s="664" t="str">
        <f>+[1]สตส.!Q3</f>
        <v>-</v>
      </c>
      <c r="Y35" s="664"/>
      <c r="Z35" s="664"/>
      <c r="AA35" s="664"/>
      <c r="AB35" s="662" t="str">
        <f>+[1]สตส.!P4</f>
        <v>-</v>
      </c>
      <c r="AC35" s="662" t="str">
        <f>+[1]สตส.!Q4</f>
        <v>-</v>
      </c>
      <c r="AD35" s="662"/>
      <c r="AE35" s="662"/>
      <c r="AF35" s="680"/>
      <c r="AG35" s="663"/>
    </row>
    <row r="36" spans="1:33" ht="24" hidden="1" x14ac:dyDescent="0.55000000000000004">
      <c r="A36" s="109">
        <v>31</v>
      </c>
      <c r="B36" s="108" t="s">
        <v>39</v>
      </c>
      <c r="C36" s="350" t="s">
        <v>207</v>
      </c>
      <c r="D36" s="352">
        <f>+[1]สลก.ตร.!Q2</f>
        <v>1279800</v>
      </c>
      <c r="E36" s="352"/>
      <c r="F36" s="352"/>
      <c r="G36" s="352"/>
      <c r="H36" s="657" t="str">
        <f>+[1]สลก.ตร.!P3</f>
        <v>-</v>
      </c>
      <c r="I36" s="664" t="str">
        <f>+[1]สลก.ตร.!Q3</f>
        <v>-</v>
      </c>
      <c r="J36" s="664"/>
      <c r="K36" s="664"/>
      <c r="L36" s="664"/>
      <c r="M36" s="662" t="str">
        <f>+[1]สลก.ตร.!P4</f>
        <v>-</v>
      </c>
      <c r="N36" s="660" t="str">
        <f>+[1]สลก.ตร.!Q4</f>
        <v>-</v>
      </c>
      <c r="O36" s="662"/>
      <c r="P36" s="662"/>
      <c r="Q36" s="680"/>
      <c r="R36" s="661" t="str">
        <f>+[1]สลก.ตร.!R2</f>
        <v>-</v>
      </c>
      <c r="S36" s="352" t="str">
        <f>+[1]สลก.ตร.!S2</f>
        <v>-</v>
      </c>
      <c r="T36" s="352"/>
      <c r="U36" s="352"/>
      <c r="V36" s="352"/>
      <c r="W36" s="657" t="str">
        <f>+[1]สลก.ตร.!R3</f>
        <v>-</v>
      </c>
      <c r="X36" s="664" t="str">
        <f>+[1]สลก.ตร.!S3</f>
        <v>-</v>
      </c>
      <c r="Y36" s="664"/>
      <c r="Z36" s="664"/>
      <c r="AA36" s="664"/>
      <c r="AB36" s="662" t="str">
        <f>+[1]สลก.ตร.!R4</f>
        <v>-</v>
      </c>
      <c r="AC36" s="662" t="str">
        <f>+[1]สลก.ตร.!S4</f>
        <v>-</v>
      </c>
      <c r="AD36" s="662"/>
      <c r="AE36" s="662"/>
      <c r="AF36" s="680"/>
      <c r="AG36" s="663"/>
    </row>
    <row r="37" spans="1:33" ht="24" x14ac:dyDescent="0.55000000000000004">
      <c r="A37" s="109">
        <v>28</v>
      </c>
      <c r="B37" s="108" t="s">
        <v>42</v>
      </c>
      <c r="C37" s="350">
        <v>9</v>
      </c>
      <c r="D37" s="352">
        <f>+[1]ตท.!Q2</f>
        <v>1019900</v>
      </c>
      <c r="E37" s="352"/>
      <c r="F37" s="352"/>
      <c r="G37" s="352"/>
      <c r="H37" s="657" t="str">
        <f>+[1]ตท.!P3</f>
        <v>-</v>
      </c>
      <c r="I37" s="664" t="str">
        <f>+[1]ตท.!Q3</f>
        <v>-</v>
      </c>
      <c r="J37" s="664"/>
      <c r="K37" s="664"/>
      <c r="L37" s="664"/>
      <c r="M37" s="662" t="str">
        <f>+[1]ตท.!P4</f>
        <v>-</v>
      </c>
      <c r="N37" s="660" t="str">
        <f>+[1]ตท.!Q4</f>
        <v>-</v>
      </c>
      <c r="O37" s="662"/>
      <c r="P37" s="662"/>
      <c r="Q37" s="680"/>
      <c r="R37" s="661" t="str">
        <f>+[1]ตท.!R2</f>
        <v>-</v>
      </c>
      <c r="S37" s="352" t="str">
        <f>+[1]ตท.!S2</f>
        <v>-</v>
      </c>
      <c r="T37" s="352"/>
      <c r="U37" s="352"/>
      <c r="V37" s="352"/>
      <c r="W37" s="657" t="str">
        <f>+[1]ตท.!R3</f>
        <v>-</v>
      </c>
      <c r="X37" s="664" t="str">
        <f>+[1]ตท.!S3</f>
        <v>-</v>
      </c>
      <c r="Y37" s="664"/>
      <c r="Z37" s="664"/>
      <c r="AA37" s="664"/>
      <c r="AB37" s="662" t="str">
        <f>+[1]ตท.!R4</f>
        <v>-</v>
      </c>
      <c r="AC37" s="662" t="str">
        <f>+[1]ตท.!S4</f>
        <v>-</v>
      </c>
      <c r="AD37" s="662"/>
      <c r="AE37" s="662"/>
      <c r="AF37" s="680"/>
      <c r="AG37" s="663"/>
    </row>
    <row r="38" spans="1:33" ht="24" x14ac:dyDescent="0.55000000000000004">
      <c r="A38" s="109">
        <v>29</v>
      </c>
      <c r="B38" s="108" t="s">
        <v>31</v>
      </c>
      <c r="C38" s="350">
        <f>+[1]สท.!P2</f>
        <v>6</v>
      </c>
      <c r="D38" s="352">
        <f>+[1]สท.!Q2</f>
        <v>728000</v>
      </c>
      <c r="E38" s="352"/>
      <c r="F38" s="352"/>
      <c r="G38" s="352"/>
      <c r="H38" s="657">
        <f>+[1]สท.!P3</f>
        <v>1</v>
      </c>
      <c r="I38" s="664">
        <f>+[1]สท.!Q3</f>
        <v>3014700</v>
      </c>
      <c r="J38" s="664"/>
      <c r="K38" s="664"/>
      <c r="L38" s="664"/>
      <c r="M38" s="662" t="str">
        <f>+[1]สท.!P4</f>
        <v>-</v>
      </c>
      <c r="N38" s="660" t="str">
        <f>+[1]สท.!Q4</f>
        <v>-</v>
      </c>
      <c r="O38" s="662"/>
      <c r="P38" s="662"/>
      <c r="Q38" s="680"/>
      <c r="R38" s="661" t="str">
        <f>+[1]สท.!R2</f>
        <v>-</v>
      </c>
      <c r="S38" s="352" t="str">
        <f>+[1]สท.!S2</f>
        <v>-</v>
      </c>
      <c r="T38" s="352"/>
      <c r="U38" s="352"/>
      <c r="V38" s="352"/>
      <c r="W38" s="657" t="str">
        <f>+[1]สท.!R3</f>
        <v>-</v>
      </c>
      <c r="X38" s="664" t="str">
        <f>+[1]สท.!S3</f>
        <v>-</v>
      </c>
      <c r="Y38" s="664"/>
      <c r="Z38" s="664"/>
      <c r="AA38" s="664"/>
      <c r="AB38" s="662" t="str">
        <f>+[1]สท.!R4</f>
        <v>-</v>
      </c>
      <c r="AC38" s="662" t="str">
        <f>+[1]สท.!S4</f>
        <v>-</v>
      </c>
      <c r="AD38" s="662"/>
      <c r="AE38" s="662"/>
      <c r="AF38" s="680"/>
      <c r="AG38" s="663"/>
    </row>
    <row r="39" spans="1:33" ht="24" hidden="1" x14ac:dyDescent="0.55000000000000004">
      <c r="A39" s="109">
        <v>34</v>
      </c>
      <c r="B39" s="108" t="s">
        <v>152</v>
      </c>
      <c r="C39" s="350" t="str">
        <f>+[1]สง.ก.ต.ช.!N2</f>
        <v>-</v>
      </c>
      <c r="D39" s="352">
        <f>+[1]สง.ก.ต.ช.!O2</f>
        <v>0</v>
      </c>
      <c r="E39" s="352"/>
      <c r="F39" s="352"/>
      <c r="G39" s="352"/>
      <c r="H39" s="657" t="str">
        <f>+[1]สง.ก.ต.ช.!N3</f>
        <v>-</v>
      </c>
      <c r="I39" s="664" t="str">
        <f>+[1]สง.ก.ต.ช.!O3</f>
        <v>-</v>
      </c>
      <c r="J39" s="664"/>
      <c r="K39" s="664"/>
      <c r="L39" s="664"/>
      <c r="M39" s="662" t="str">
        <f>+[1]สง.ก.ต.ช.!N4</f>
        <v>-</v>
      </c>
      <c r="N39" s="660" t="str">
        <f>+[1]สง.ก.ต.ช.!O4</f>
        <v>-</v>
      </c>
      <c r="O39" s="662"/>
      <c r="P39" s="662"/>
      <c r="Q39" s="680"/>
      <c r="R39" s="661" t="str">
        <f>+[1]สง.ก.ต.ช.!P2</f>
        <v>-</v>
      </c>
      <c r="S39" s="352" t="str">
        <f>+[1]สง.ก.ต.ช.!Q2</f>
        <v>-</v>
      </c>
      <c r="T39" s="352"/>
      <c r="U39" s="352"/>
      <c r="V39" s="352"/>
      <c r="W39" s="657" t="str">
        <f>+[1]สง.ก.ต.ช.!P3</f>
        <v>-</v>
      </c>
      <c r="X39" s="664" t="str">
        <f>+[1]สง.ก.ต.ช.!Q3</f>
        <v>-</v>
      </c>
      <c r="Y39" s="664"/>
      <c r="Z39" s="664"/>
      <c r="AA39" s="664"/>
      <c r="AB39" s="662" t="str">
        <f>+[1]สง.ก.ต.ช.!P4</f>
        <v>-</v>
      </c>
      <c r="AC39" s="662" t="str">
        <f>+[1]สง.ก.ต.ช.!Q4</f>
        <v>-</v>
      </c>
      <c r="AD39" s="662"/>
      <c r="AE39" s="662"/>
      <c r="AF39" s="680"/>
      <c r="AG39" s="663"/>
    </row>
    <row r="40" spans="1:33" ht="24" x14ac:dyDescent="0.55000000000000004">
      <c r="A40" s="109">
        <v>30</v>
      </c>
      <c r="B40" s="108" t="s">
        <v>206</v>
      </c>
      <c r="C40" s="350">
        <v>5</v>
      </c>
      <c r="D40" s="352">
        <f>+[1]บ.ตร.!Q2</f>
        <v>1233000</v>
      </c>
      <c r="E40" s="352"/>
      <c r="F40" s="352"/>
      <c r="G40" s="352"/>
      <c r="H40" s="657">
        <f>+[1]บ.ตร.!P3</f>
        <v>5</v>
      </c>
      <c r="I40" s="664">
        <f>+[1]บ.ตร.!Q3</f>
        <v>841500000</v>
      </c>
      <c r="J40" s="664"/>
      <c r="K40" s="664"/>
      <c r="L40" s="664"/>
      <c r="M40" s="662" t="str">
        <f>+[1]บ.ตร.!P4</f>
        <v>-</v>
      </c>
      <c r="N40" s="666" t="str">
        <f>+[1]บ.ตร.!Q4</f>
        <v>-</v>
      </c>
      <c r="O40" s="659"/>
      <c r="P40" s="659"/>
      <c r="Q40" s="681"/>
      <c r="R40" s="665">
        <f>+[1]บ.ตร.!R2</f>
        <v>1</v>
      </c>
      <c r="S40" s="352">
        <f>+[1]บ.ตร.!S2</f>
        <v>2000000</v>
      </c>
      <c r="T40" s="352"/>
      <c r="U40" s="352"/>
      <c r="V40" s="352"/>
      <c r="W40" s="657">
        <f>+[1]บ.ตร.!R3</f>
        <v>3</v>
      </c>
      <c r="X40" s="664">
        <f>+[1]บ.ตร.!S3</f>
        <v>37254800</v>
      </c>
      <c r="Y40" s="664"/>
      <c r="Z40" s="664"/>
      <c r="AA40" s="664"/>
      <c r="AB40" s="662" t="str">
        <f>+[1]บ.ตร.!R4</f>
        <v>-</v>
      </c>
      <c r="AC40" s="662" t="str">
        <f>+[1]บ.ตร.!S4</f>
        <v>-</v>
      </c>
      <c r="AD40" s="662"/>
      <c r="AE40" s="662"/>
      <c r="AF40" s="680"/>
      <c r="AG40" s="663"/>
    </row>
    <row r="41" spans="1:33" ht="24" hidden="1" x14ac:dyDescent="0.55000000000000004">
      <c r="A41" s="109">
        <v>36</v>
      </c>
      <c r="B41" s="108" t="s">
        <v>44</v>
      </c>
      <c r="C41" s="350" t="s">
        <v>207</v>
      </c>
      <c r="D41" s="352">
        <f>+[1]วน.!Q2</f>
        <v>1037000</v>
      </c>
      <c r="E41" s="352"/>
      <c r="F41" s="352"/>
      <c r="G41" s="352"/>
      <c r="H41" s="657" t="str">
        <f>+[1]วน.!P3</f>
        <v>-</v>
      </c>
      <c r="I41" s="664" t="str">
        <f>+[1]วน.!Q3</f>
        <v>-</v>
      </c>
      <c r="J41" s="664"/>
      <c r="K41" s="664"/>
      <c r="L41" s="664"/>
      <c r="M41" s="662" t="str">
        <f>+[1]วน.!P4</f>
        <v>-</v>
      </c>
      <c r="N41" s="660" t="str">
        <f>+[1]วน.!Q4</f>
        <v>-</v>
      </c>
      <c r="O41" s="662"/>
      <c r="P41" s="662"/>
      <c r="Q41" s="680"/>
      <c r="R41" s="661" t="str">
        <f>+[1]วน.!R2</f>
        <v>-</v>
      </c>
      <c r="S41" s="352" t="str">
        <f>+[1]วน.!S2</f>
        <v>-</v>
      </c>
      <c r="T41" s="352"/>
      <c r="U41" s="352"/>
      <c r="V41" s="352"/>
      <c r="W41" s="657" t="str">
        <f>+[1]วน.!R3</f>
        <v>-</v>
      </c>
      <c r="X41" s="664" t="str">
        <f>+[1]วน.!S3</f>
        <v>-</v>
      </c>
      <c r="Y41" s="664"/>
      <c r="Z41" s="664"/>
      <c r="AA41" s="664"/>
      <c r="AB41" s="662" t="str">
        <f>+[1]วน.!R4</f>
        <v>-</v>
      </c>
      <c r="AC41" s="662" t="str">
        <f>+[1]วน.!S4</f>
        <v>-</v>
      </c>
      <c r="AD41" s="662"/>
      <c r="AE41" s="662"/>
      <c r="AF41" s="680"/>
      <c r="AG41" s="663"/>
    </row>
    <row r="42" spans="1:33" ht="24" x14ac:dyDescent="0.55000000000000004">
      <c r="A42" s="38"/>
      <c r="B42" s="667" t="s">
        <v>197</v>
      </c>
      <c r="C42" s="668">
        <f>SUM(C6:C41)</f>
        <v>214</v>
      </c>
      <c r="D42" s="669">
        <f>SUM(D6:D41)</f>
        <v>153188700</v>
      </c>
      <c r="E42" s="669"/>
      <c r="F42" s="669"/>
      <c r="G42" s="669"/>
      <c r="H42" s="670">
        <f>SUM(H6:H41)</f>
        <v>68</v>
      </c>
      <c r="I42" s="671">
        <f>SUM(I6:I41)</f>
        <v>2258986500</v>
      </c>
      <c r="J42" s="671"/>
      <c r="K42" s="671"/>
      <c r="L42" s="671"/>
      <c r="M42" s="672">
        <f>SUM(M6:M41)</f>
        <v>2</v>
      </c>
      <c r="N42" s="673">
        <f>SUM(N6:N41)</f>
        <v>2094154900</v>
      </c>
      <c r="O42" s="675"/>
      <c r="P42" s="675"/>
      <c r="Q42" s="682"/>
      <c r="R42" s="674">
        <f>SUM(R6:R41)</f>
        <v>51</v>
      </c>
      <c r="S42" s="669">
        <f>SUM(S6:S41)</f>
        <v>48038100</v>
      </c>
      <c r="T42" s="669"/>
      <c r="U42" s="669"/>
      <c r="V42" s="669"/>
      <c r="W42" s="670">
        <f>SUM(W6:W41)</f>
        <v>87</v>
      </c>
      <c r="X42" s="671">
        <f>SUM(X6:X41)</f>
        <v>4485292300</v>
      </c>
      <c r="Y42" s="671"/>
      <c r="Z42" s="671"/>
      <c r="AA42" s="671"/>
      <c r="AB42" s="672">
        <f>SUM(AB6:AB41)</f>
        <v>0</v>
      </c>
      <c r="AC42" s="675">
        <f>SUM(AC6:AC41)</f>
        <v>874686300</v>
      </c>
      <c r="AD42" s="675"/>
      <c r="AE42" s="675"/>
      <c r="AF42" s="682"/>
      <c r="AG42" s="676"/>
    </row>
    <row r="43" spans="1:33" ht="24" x14ac:dyDescent="0.2">
      <c r="A43" s="362"/>
      <c r="B43" s="677"/>
    </row>
  </sheetData>
  <mergeCells count="11">
    <mergeCell ref="A1:AC1"/>
    <mergeCell ref="A3:A5"/>
    <mergeCell ref="B3:B5"/>
    <mergeCell ref="R3:AF3"/>
    <mergeCell ref="C3:Q3"/>
    <mergeCell ref="C4:G4"/>
    <mergeCell ref="H4:L4"/>
    <mergeCell ref="M4:Q4"/>
    <mergeCell ref="R4:V4"/>
    <mergeCell ref="W4:AA4"/>
    <mergeCell ref="AB4:AF4"/>
  </mergeCell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Y25"/>
  <sheetViews>
    <sheetView zoomScaleNormal="100" zoomScaleSheetLayoutView="100" workbookViewId="0">
      <selection activeCell="A3" sqref="A3:S3"/>
    </sheetView>
  </sheetViews>
  <sheetFormatPr defaultRowHeight="21.75" x14ac:dyDescent="0.5"/>
  <cols>
    <col min="1" max="1" width="5.85546875" style="3" customWidth="1"/>
    <col min="2" max="2" width="6.7109375" style="3" customWidth="1"/>
    <col min="3" max="3" width="7.5703125" style="3" customWidth="1"/>
    <col min="4" max="4" width="6.5703125" style="3" customWidth="1"/>
    <col min="5" max="5" width="43" style="1" customWidth="1"/>
    <col min="6" max="6" width="14.85546875" style="4" customWidth="1"/>
    <col min="7" max="7" width="13" style="106" customWidth="1"/>
    <col min="8" max="8" width="13" style="106" hidden="1" customWidth="1"/>
    <col min="9" max="9" width="30.140625" style="106" hidden="1" customWidth="1"/>
    <col min="10" max="10" width="13.140625" style="106" hidden="1" customWidth="1"/>
    <col min="11" max="11" width="12.28515625" style="156" hidden="1" customWidth="1"/>
    <col min="12" max="12" width="14.28515625" style="156" hidden="1" customWidth="1"/>
    <col min="13" max="17" width="30.140625" style="106" hidden="1" customWidth="1"/>
    <col min="18" max="19" width="30.140625" style="106" customWidth="1"/>
    <col min="20" max="20" width="19.5703125" style="434" bestFit="1" customWidth="1"/>
    <col min="21" max="21" width="9.140625" style="434"/>
    <col min="22" max="22" width="13.5703125" style="434" bestFit="1" customWidth="1"/>
    <col min="23" max="23" width="9.140625" style="434"/>
    <col min="24" max="24" width="14.5703125" style="434" bestFit="1" customWidth="1"/>
    <col min="25" max="32" width="9.140625" style="2"/>
    <col min="33" max="16384" width="9.140625" style="1"/>
  </cols>
  <sheetData>
    <row r="1" spans="1:43" x14ac:dyDescent="0.5">
      <c r="A1" s="725" t="s">
        <v>208</v>
      </c>
      <c r="B1" s="725"/>
      <c r="C1" s="725"/>
      <c r="D1" s="725"/>
      <c r="E1" s="725"/>
      <c r="F1" s="725"/>
      <c r="G1" s="725"/>
      <c r="H1" s="725"/>
      <c r="I1" s="725"/>
      <c r="J1" s="725"/>
      <c r="K1" s="725"/>
      <c r="L1" s="725"/>
      <c r="M1" s="725"/>
      <c r="N1" s="725"/>
      <c r="O1" s="725"/>
      <c r="P1" s="725"/>
      <c r="Q1" s="725"/>
      <c r="R1" s="725"/>
      <c r="S1" s="725"/>
      <c r="V1" s="434" t="s">
        <v>261</v>
      </c>
      <c r="X1" s="434" t="s">
        <v>202</v>
      </c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</row>
    <row r="2" spans="1:43" x14ac:dyDescent="0.5">
      <c r="A2" s="725" t="s">
        <v>8</v>
      </c>
      <c r="B2" s="725"/>
      <c r="C2" s="725"/>
      <c r="D2" s="725"/>
      <c r="E2" s="725"/>
      <c r="F2" s="725"/>
      <c r="G2" s="725"/>
      <c r="H2" s="725"/>
      <c r="I2" s="725"/>
      <c r="J2" s="725"/>
      <c r="K2" s="725"/>
      <c r="L2" s="725"/>
      <c r="M2" s="725"/>
      <c r="N2" s="725"/>
      <c r="O2" s="725"/>
      <c r="P2" s="725"/>
      <c r="Q2" s="725"/>
      <c r="R2" s="725"/>
      <c r="S2" s="725"/>
      <c r="T2" s="435" t="s">
        <v>259</v>
      </c>
      <c r="U2" s="434">
        <v>47</v>
      </c>
      <c r="V2" s="436" t="e">
        <f>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</f>
        <v>#REF!</v>
      </c>
      <c r="W2" s="465">
        <v>34</v>
      </c>
      <c r="X2" s="436" t="e">
        <f>+#REF!+#REF!+#REF!+#REF!+#REF!+#REF!+#REF!+#REF!+#REF!+#REF!+#REF!+#REF!+#REF!+#REF!+#REF!+#REF!+#REF!+#REF!+#REF!+#REF!+#REF!+#REF!+#REF!+#REF!+#REF!+#REF!+#REF!+#REF!+#REF!+#REF!+#REF!+#REF!+#REF!+#REF!</f>
        <v>#REF!</v>
      </c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</row>
    <row r="3" spans="1:43" x14ac:dyDescent="0.5">
      <c r="A3" s="725" t="s">
        <v>377</v>
      </c>
      <c r="B3" s="725"/>
      <c r="C3" s="725"/>
      <c r="D3" s="725"/>
      <c r="E3" s="725"/>
      <c r="F3" s="725"/>
      <c r="G3" s="725"/>
      <c r="H3" s="725"/>
      <c r="I3" s="725"/>
      <c r="J3" s="725"/>
      <c r="K3" s="725"/>
      <c r="L3" s="725"/>
      <c r="M3" s="725"/>
      <c r="N3" s="725"/>
      <c r="O3" s="725"/>
      <c r="P3" s="725"/>
      <c r="Q3" s="725"/>
      <c r="R3" s="725"/>
      <c r="S3" s="725"/>
      <c r="T3" s="437" t="s">
        <v>260</v>
      </c>
      <c r="U3" s="438">
        <v>12</v>
      </c>
      <c r="V3" s="439" t="e">
        <f>+#REF!+#REF!+#REF!+#REF!+#REF!+#REF!+#REF!+#REF!+#REF!+#REF!+#REF!+#REF!</f>
        <v>#REF!</v>
      </c>
      <c r="W3" s="440">
        <v>18</v>
      </c>
      <c r="X3" s="439" t="e">
        <f>+#REF!+#REF!+#REF!+#REF!+#REF!+#REF!+#REF!+#REF!+#REF!+#REF!+#REF!+#REF!+#REF!+#REF!+#REF!+#REF!+#REF!+#REF!</f>
        <v>#REF!</v>
      </c>
      <c r="Y3" s="1"/>
      <c r="Z3" s="1"/>
      <c r="AA3" s="1"/>
      <c r="AB3" s="1"/>
      <c r="AC3" s="1"/>
      <c r="AD3" s="1"/>
      <c r="AE3" s="1"/>
      <c r="AF3" s="1"/>
    </row>
    <row r="4" spans="1:43" x14ac:dyDescent="0.5">
      <c r="A4" s="1"/>
      <c r="B4" s="1"/>
      <c r="C4" s="1"/>
      <c r="D4" s="1"/>
      <c r="F4" s="734"/>
      <c r="G4" s="734"/>
      <c r="H4" s="3"/>
      <c r="I4" s="3"/>
      <c r="J4" s="5"/>
      <c r="M4" s="3"/>
      <c r="N4" s="503"/>
      <c r="O4" s="688"/>
      <c r="P4" s="691"/>
      <c r="Q4" s="694"/>
      <c r="R4" s="703"/>
      <c r="S4" s="701"/>
      <c r="T4" s="434" t="s">
        <v>265</v>
      </c>
      <c r="U4" s="442" t="s">
        <v>207</v>
      </c>
      <c r="V4" s="442" t="s">
        <v>207</v>
      </c>
      <c r="W4" s="434" t="s">
        <v>207</v>
      </c>
      <c r="X4" s="434" t="s">
        <v>207</v>
      </c>
    </row>
    <row r="5" spans="1:43" ht="21.75" customHeight="1" x14ac:dyDescent="0.5">
      <c r="A5" s="723" t="s">
        <v>19</v>
      </c>
      <c r="B5" s="723" t="s">
        <v>20</v>
      </c>
      <c r="C5" s="723" t="s">
        <v>129</v>
      </c>
      <c r="D5" s="723" t="s">
        <v>21</v>
      </c>
      <c r="E5" s="723" t="s">
        <v>29</v>
      </c>
      <c r="F5" s="736" t="s">
        <v>26</v>
      </c>
      <c r="G5" s="737"/>
      <c r="H5" s="738"/>
      <c r="I5" s="726" t="s">
        <v>264</v>
      </c>
      <c r="J5" s="726" t="s">
        <v>122</v>
      </c>
      <c r="K5" s="726" t="s">
        <v>121</v>
      </c>
      <c r="L5" s="729" t="s">
        <v>123</v>
      </c>
      <c r="M5" s="741" t="s">
        <v>267</v>
      </c>
      <c r="N5" s="741" t="s">
        <v>291</v>
      </c>
      <c r="O5" s="741" t="s">
        <v>310</v>
      </c>
      <c r="P5" s="741" t="s">
        <v>327</v>
      </c>
      <c r="Q5" s="741" t="s">
        <v>341</v>
      </c>
      <c r="R5" s="741" t="s">
        <v>362</v>
      </c>
      <c r="S5" s="741" t="s">
        <v>376</v>
      </c>
      <c r="U5" s="744" t="s">
        <v>142</v>
      </c>
      <c r="V5" s="744" t="s">
        <v>150</v>
      </c>
    </row>
    <row r="6" spans="1:43" ht="21" customHeight="1" x14ac:dyDescent="0.5">
      <c r="A6" s="724"/>
      <c r="B6" s="724"/>
      <c r="C6" s="724"/>
      <c r="D6" s="724"/>
      <c r="E6" s="724"/>
      <c r="F6" s="731" t="s">
        <v>46</v>
      </c>
      <c r="G6" s="727" t="s">
        <v>103</v>
      </c>
      <c r="H6" s="726" t="s">
        <v>150</v>
      </c>
      <c r="I6" s="727"/>
      <c r="J6" s="727"/>
      <c r="K6" s="727"/>
      <c r="L6" s="730"/>
      <c r="M6" s="742"/>
      <c r="N6" s="742"/>
      <c r="O6" s="742"/>
      <c r="P6" s="742"/>
      <c r="Q6" s="742"/>
      <c r="R6" s="742"/>
      <c r="S6" s="742"/>
      <c r="U6" s="744"/>
      <c r="V6" s="744"/>
    </row>
    <row r="7" spans="1:43" ht="21" customHeight="1" x14ac:dyDescent="0.5">
      <c r="A7" s="724"/>
      <c r="B7" s="724"/>
      <c r="C7" s="724"/>
      <c r="D7" s="724"/>
      <c r="E7" s="724"/>
      <c r="F7" s="731"/>
      <c r="G7" s="727"/>
      <c r="H7" s="727"/>
      <c r="I7" s="727"/>
      <c r="J7" s="727"/>
      <c r="K7" s="727"/>
      <c r="L7" s="730"/>
      <c r="M7" s="742"/>
      <c r="N7" s="742"/>
      <c r="O7" s="742"/>
      <c r="P7" s="742"/>
      <c r="Q7" s="742"/>
      <c r="R7" s="742"/>
      <c r="S7" s="742"/>
      <c r="U7" s="744"/>
      <c r="V7" s="744"/>
    </row>
    <row r="8" spans="1:43" ht="18" customHeight="1" x14ac:dyDescent="0.5">
      <c r="A8" s="724"/>
      <c r="B8" s="724"/>
      <c r="C8" s="733"/>
      <c r="D8" s="724"/>
      <c r="E8" s="724"/>
      <c r="F8" s="732"/>
      <c r="G8" s="728"/>
      <c r="H8" s="728"/>
      <c r="I8" s="728"/>
      <c r="J8" s="728"/>
      <c r="K8" s="728"/>
      <c r="L8" s="730"/>
      <c r="M8" s="743"/>
      <c r="N8" s="743"/>
      <c r="O8" s="743"/>
      <c r="P8" s="743"/>
      <c r="Q8" s="743"/>
      <c r="R8" s="743"/>
      <c r="S8" s="743"/>
      <c r="U8" s="744"/>
      <c r="V8" s="744"/>
    </row>
    <row r="9" spans="1:43" x14ac:dyDescent="0.5">
      <c r="A9" s="12"/>
      <c r="B9" s="12"/>
      <c r="C9" s="12"/>
      <c r="D9" s="12"/>
      <c r="E9" s="32" t="s">
        <v>145</v>
      </c>
      <c r="F9" s="12"/>
      <c r="G9" s="105"/>
      <c r="H9" s="105"/>
      <c r="I9" s="105"/>
      <c r="J9" s="105"/>
      <c r="K9" s="189"/>
      <c r="L9" s="189"/>
      <c r="M9" s="105"/>
      <c r="N9" s="105"/>
      <c r="O9" s="105"/>
      <c r="P9" s="105"/>
      <c r="Q9" s="105"/>
      <c r="R9" s="105"/>
      <c r="S9" s="105"/>
    </row>
    <row r="10" spans="1:43" s="9" customFormat="1" hidden="1" x14ac:dyDescent="0.2">
      <c r="A10" s="6"/>
      <c r="B10" s="6"/>
      <c r="C10" s="6"/>
      <c r="D10" s="6"/>
      <c r="E10" s="17" t="s">
        <v>37</v>
      </c>
      <c r="F10" s="29"/>
      <c r="G10" s="11"/>
      <c r="H10" s="11"/>
      <c r="I10" s="11"/>
      <c r="J10" s="11"/>
      <c r="K10" s="10"/>
      <c r="L10" s="10"/>
      <c r="M10" s="11"/>
      <c r="N10" s="11"/>
      <c r="O10" s="11"/>
      <c r="P10" s="11"/>
      <c r="Q10" s="11"/>
      <c r="R10" s="11"/>
      <c r="S10" s="11"/>
      <c r="T10" s="437"/>
      <c r="U10" s="437"/>
      <c r="V10" s="437"/>
      <c r="W10" s="437"/>
      <c r="X10" s="437"/>
    </row>
    <row r="11" spans="1:43" s="302" customFormat="1" hidden="1" x14ac:dyDescent="0.2">
      <c r="A11" s="483"/>
      <c r="B11" s="483"/>
      <c r="C11" s="617"/>
      <c r="D11" s="483"/>
      <c r="E11" s="526"/>
      <c r="F11" s="527"/>
      <c r="G11" s="485"/>
      <c r="H11" s="485"/>
      <c r="I11" s="568"/>
      <c r="J11" s="544"/>
      <c r="K11" s="544"/>
      <c r="L11" s="544"/>
      <c r="M11" s="568"/>
      <c r="N11" s="568"/>
      <c r="O11" s="568"/>
      <c r="P11" s="568"/>
      <c r="Q11" s="568"/>
      <c r="R11" s="568"/>
      <c r="S11" s="568"/>
      <c r="T11" s="454"/>
      <c r="U11" s="454"/>
      <c r="V11" s="454"/>
      <c r="W11" s="454"/>
      <c r="X11" s="454"/>
    </row>
    <row r="12" spans="1:43" s="9" customFormat="1" hidden="1" x14ac:dyDescent="0.2">
      <c r="A12" s="6"/>
      <c r="B12" s="13"/>
      <c r="C12" s="13"/>
      <c r="D12" s="13"/>
      <c r="E12" s="7"/>
      <c r="F12" s="334"/>
      <c r="G12" s="11"/>
      <c r="H12" s="11"/>
      <c r="I12" s="11"/>
      <c r="J12" s="11"/>
      <c r="K12" s="10"/>
      <c r="L12" s="10"/>
      <c r="M12" s="11"/>
      <c r="N12" s="11"/>
      <c r="O12" s="11"/>
      <c r="P12" s="11"/>
      <c r="Q12" s="11"/>
      <c r="R12" s="11"/>
      <c r="S12" s="11"/>
      <c r="T12" s="437"/>
      <c r="U12" s="437"/>
      <c r="V12" s="437"/>
      <c r="W12" s="437"/>
      <c r="X12" s="437"/>
    </row>
    <row r="13" spans="1:43" s="14" customFormat="1" hidden="1" x14ac:dyDescent="0.5">
      <c r="A13" s="241">
        <f>+A11</f>
        <v>0</v>
      </c>
      <c r="B13" s="241"/>
      <c r="C13" s="241"/>
      <c r="D13" s="241"/>
      <c r="E13" s="242" t="s">
        <v>47</v>
      </c>
      <c r="F13" s="329">
        <f>SUM(F11:F12)</f>
        <v>0</v>
      </c>
      <c r="G13" s="243">
        <f>SUM(G12:G12)</f>
        <v>0</v>
      </c>
      <c r="H13" s="243">
        <f>SUM(H12:H12)</f>
        <v>0</v>
      </c>
      <c r="I13" s="243"/>
      <c r="J13" s="243">
        <f>SUM(J12:J12)</f>
        <v>0</v>
      </c>
      <c r="K13" s="243">
        <f>SUM(K12:K12)</f>
        <v>0</v>
      </c>
      <c r="L13" s="243">
        <f>SUM(L12:L12)</f>
        <v>0</v>
      </c>
      <c r="M13" s="243"/>
      <c r="N13" s="243"/>
      <c r="O13" s="243"/>
      <c r="P13" s="243"/>
      <c r="Q13" s="243"/>
      <c r="R13" s="243"/>
      <c r="S13" s="243"/>
      <c r="T13" s="450">
        <f>+F13+G13</f>
        <v>0</v>
      </c>
      <c r="U13" s="451"/>
      <c r="V13" s="451"/>
      <c r="W13" s="452"/>
      <c r="X13" s="452"/>
    </row>
    <row r="14" spans="1:43" s="19" customFormat="1" x14ac:dyDescent="0.2">
      <c r="A14" s="17"/>
      <c r="B14" s="17"/>
      <c r="C14" s="17"/>
      <c r="D14" s="17"/>
      <c r="E14" s="30" t="s">
        <v>10</v>
      </c>
      <c r="F14" s="336"/>
      <c r="G14" s="34"/>
      <c r="H14" s="34"/>
      <c r="I14" s="34"/>
      <c r="J14" s="34"/>
      <c r="K14" s="18"/>
      <c r="L14" s="18"/>
      <c r="M14" s="34"/>
      <c r="N14" s="34"/>
      <c r="O14" s="34"/>
      <c r="P14" s="34"/>
      <c r="Q14" s="34"/>
      <c r="R14" s="34"/>
      <c r="S14" s="34"/>
      <c r="T14" s="453"/>
      <c r="U14" s="453"/>
      <c r="V14" s="453"/>
      <c r="W14" s="453"/>
      <c r="X14" s="453"/>
    </row>
    <row r="15" spans="1:43" s="302" customFormat="1" ht="94.5" customHeight="1" x14ac:dyDescent="0.2">
      <c r="A15" s="483">
        <v>1</v>
      </c>
      <c r="B15" s="483"/>
      <c r="C15" s="606" t="s">
        <v>224</v>
      </c>
      <c r="D15" s="483" t="s">
        <v>145</v>
      </c>
      <c r="E15" s="583" t="s">
        <v>263</v>
      </c>
      <c r="F15" s="584">
        <v>59373200</v>
      </c>
      <c r="G15" s="485"/>
      <c r="H15" s="618"/>
      <c r="I15" s="619" t="s">
        <v>281</v>
      </c>
      <c r="J15" s="619" t="s">
        <v>281</v>
      </c>
      <c r="K15" s="619" t="s">
        <v>281</v>
      </c>
      <c r="L15" s="619" t="s">
        <v>281</v>
      </c>
      <c r="M15" s="620" t="s">
        <v>281</v>
      </c>
      <c r="N15" s="620" t="s">
        <v>301</v>
      </c>
      <c r="O15" s="620" t="s">
        <v>325</v>
      </c>
      <c r="P15" s="620" t="s">
        <v>325</v>
      </c>
      <c r="Q15" s="620" t="s">
        <v>359</v>
      </c>
      <c r="R15" s="620" t="s">
        <v>373</v>
      </c>
      <c r="S15" s="620"/>
      <c r="T15" s="454"/>
      <c r="U15" s="454"/>
      <c r="V15" s="454"/>
      <c r="W15" s="454"/>
      <c r="X15" s="454"/>
    </row>
    <row r="16" spans="1:43" s="9" customFormat="1" x14ac:dyDescent="0.2">
      <c r="A16" s="6"/>
      <c r="B16" s="6"/>
      <c r="C16" s="6"/>
      <c r="D16" s="6"/>
      <c r="E16" s="7"/>
      <c r="F16" s="335"/>
      <c r="G16" s="11"/>
      <c r="H16" s="11"/>
      <c r="I16" s="11"/>
      <c r="J16" s="11"/>
      <c r="K16" s="10"/>
      <c r="L16" s="10"/>
      <c r="M16" s="11"/>
      <c r="N16" s="11"/>
      <c r="O16" s="11"/>
      <c r="P16" s="11"/>
      <c r="Q16" s="11"/>
      <c r="R16" s="11"/>
      <c r="S16" s="11"/>
      <c r="T16" s="437"/>
      <c r="U16" s="437"/>
      <c r="V16" s="437"/>
      <c r="W16" s="437"/>
      <c r="X16" s="437"/>
    </row>
    <row r="17" spans="1:51" s="19" customFormat="1" ht="22.5" thickBot="1" x14ac:dyDescent="0.55000000000000004">
      <c r="A17" s="244">
        <f>+A15</f>
        <v>1</v>
      </c>
      <c r="B17" s="244"/>
      <c r="C17" s="244"/>
      <c r="D17" s="244"/>
      <c r="E17" s="245" t="s">
        <v>33</v>
      </c>
      <c r="F17" s="330">
        <f>SUM(F15:F16)</f>
        <v>59373200</v>
      </c>
      <c r="G17" s="246">
        <f>SUM(G15:G16)</f>
        <v>0</v>
      </c>
      <c r="H17" s="246">
        <f>SUM(H15:H16)</f>
        <v>0</v>
      </c>
      <c r="I17" s="246"/>
      <c r="J17" s="246">
        <f>SUM(J15:J16)</f>
        <v>0</v>
      </c>
      <c r="K17" s="246">
        <f>SUM(K15:K16)</f>
        <v>0</v>
      </c>
      <c r="L17" s="246">
        <f>SUM(L15:L16)</f>
        <v>0</v>
      </c>
      <c r="M17" s="246"/>
      <c r="N17" s="246"/>
      <c r="O17" s="246"/>
      <c r="P17" s="246"/>
      <c r="Q17" s="246"/>
      <c r="R17" s="246"/>
      <c r="S17" s="246"/>
      <c r="T17" s="455">
        <f>+F17+G17</f>
        <v>59373200</v>
      </c>
      <c r="U17" s="451"/>
      <c r="V17" s="451"/>
      <c r="W17" s="453"/>
      <c r="X17" s="453"/>
    </row>
    <row r="18" spans="1:51" s="28" customFormat="1" ht="22.5" thickBot="1" x14ac:dyDescent="0.55000000000000004">
      <c r="A18" s="247">
        <f>+A13+A17</f>
        <v>1</v>
      </c>
      <c r="B18" s="248"/>
      <c r="C18" s="248"/>
      <c r="D18" s="248"/>
      <c r="E18" s="248" t="s">
        <v>186</v>
      </c>
      <c r="F18" s="331">
        <f>F13+F17</f>
        <v>59373200</v>
      </c>
      <c r="G18" s="310">
        <f>+G13+G17</f>
        <v>0</v>
      </c>
      <c r="H18" s="310">
        <f>+H13+H17</f>
        <v>0</v>
      </c>
      <c r="I18" s="249"/>
      <c r="J18" s="249">
        <f>J13+J17</f>
        <v>0</v>
      </c>
      <c r="K18" s="249">
        <f>K13+K17</f>
        <v>0</v>
      </c>
      <c r="L18" s="249">
        <f>L13+L17</f>
        <v>0</v>
      </c>
      <c r="M18" s="249"/>
      <c r="N18" s="249"/>
      <c r="O18" s="249"/>
      <c r="P18" s="249"/>
      <c r="Q18" s="249"/>
      <c r="R18" s="249"/>
      <c r="S18" s="249"/>
      <c r="T18" s="436">
        <f>+T13+T17</f>
        <v>59373200</v>
      </c>
      <c r="U18" s="457"/>
      <c r="V18" s="457"/>
      <c r="W18" s="434"/>
      <c r="X18" s="434"/>
      <c r="Y18" s="2"/>
      <c r="Z18" s="2"/>
      <c r="AA18" s="2"/>
      <c r="AB18" s="2"/>
      <c r="AC18" s="2"/>
      <c r="AD18" s="2"/>
      <c r="AE18" s="2"/>
      <c r="AF18" s="2"/>
    </row>
    <row r="19" spans="1:51" s="9" customFormat="1" x14ac:dyDescent="0.2">
      <c r="A19" s="15"/>
      <c r="B19" s="15"/>
      <c r="C19" s="15"/>
      <c r="D19" s="15"/>
      <c r="E19" s="31"/>
      <c r="F19" s="21"/>
      <c r="G19" s="20"/>
      <c r="H19" s="20"/>
      <c r="I19" s="20"/>
      <c r="J19" s="20"/>
      <c r="K19" s="104"/>
      <c r="L19" s="104"/>
      <c r="M19" s="20"/>
      <c r="N19" s="20"/>
      <c r="O19" s="20"/>
      <c r="P19" s="20"/>
      <c r="Q19" s="20"/>
      <c r="R19" s="20"/>
      <c r="S19" s="20"/>
      <c r="T19" s="437"/>
      <c r="U19" s="437"/>
      <c r="V19" s="437"/>
      <c r="W19" s="437"/>
      <c r="X19" s="437"/>
    </row>
    <row r="20" spans="1:51" s="9" customFormat="1" x14ac:dyDescent="0.5">
      <c r="A20" s="15"/>
      <c r="B20" s="15"/>
      <c r="C20" s="15"/>
      <c r="D20" s="15"/>
      <c r="E20" s="31"/>
      <c r="F20" s="35"/>
      <c r="G20" s="20"/>
      <c r="H20" s="20"/>
      <c r="I20" s="20"/>
      <c r="J20" s="20"/>
      <c r="K20" s="104"/>
      <c r="L20" s="104"/>
      <c r="M20" s="20"/>
      <c r="N20" s="20"/>
      <c r="O20" s="20"/>
      <c r="P20" s="20"/>
      <c r="Q20" s="20"/>
      <c r="R20" s="20"/>
      <c r="S20" s="20"/>
      <c r="T20" s="437"/>
      <c r="U20" s="437"/>
      <c r="V20" s="437"/>
      <c r="W20" s="437"/>
      <c r="X20" s="437"/>
    </row>
    <row r="22" spans="1:51" s="23" customFormat="1" x14ac:dyDescent="0.5">
      <c r="A22" s="22"/>
      <c r="B22" s="22"/>
      <c r="C22" s="22"/>
      <c r="D22" s="22"/>
      <c r="E22" s="81"/>
      <c r="F22" s="286"/>
      <c r="G22" s="125"/>
      <c r="H22" s="125"/>
      <c r="I22" s="125"/>
      <c r="J22" s="125"/>
      <c r="K22" s="190"/>
      <c r="L22" s="190"/>
      <c r="M22" s="125"/>
      <c r="N22" s="125"/>
      <c r="O22" s="125"/>
      <c r="P22" s="125"/>
      <c r="Q22" s="125"/>
      <c r="R22" s="125"/>
      <c r="S22" s="125"/>
      <c r="T22" s="434"/>
      <c r="U22" s="434"/>
      <c r="V22" s="434"/>
      <c r="W22" s="434"/>
      <c r="X22" s="43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4"/>
      <c r="AN22" s="24"/>
      <c r="AO22" s="24"/>
      <c r="AP22" s="24"/>
      <c r="AQ22" s="24"/>
      <c r="AR22" s="24"/>
      <c r="AS22" s="24"/>
      <c r="AT22" s="24"/>
      <c r="AU22" s="24"/>
      <c r="AV22" s="24"/>
      <c r="AW22" s="24"/>
      <c r="AX22" s="24"/>
      <c r="AY22" s="24"/>
    </row>
    <row r="23" spans="1:51" s="23" customFormat="1" x14ac:dyDescent="0.5">
      <c r="A23" s="22"/>
      <c r="B23" s="22"/>
      <c r="C23" s="22"/>
      <c r="D23" s="22"/>
      <c r="F23" s="25"/>
      <c r="G23" s="107"/>
      <c r="H23" s="107"/>
      <c r="I23" s="107"/>
      <c r="J23" s="107"/>
      <c r="K23" s="190"/>
      <c r="L23" s="190"/>
      <c r="M23" s="107"/>
      <c r="N23" s="107"/>
      <c r="O23" s="107"/>
      <c r="P23" s="107"/>
      <c r="Q23" s="107"/>
      <c r="R23" s="107"/>
      <c r="S23" s="107"/>
      <c r="T23" s="434"/>
      <c r="U23" s="434"/>
      <c r="V23" s="434"/>
      <c r="W23" s="434"/>
      <c r="X23" s="434"/>
      <c r="Y23" s="24"/>
      <c r="Z23" s="24"/>
      <c r="AA23" s="24"/>
      <c r="AB23" s="24"/>
      <c r="AC23" s="24"/>
      <c r="AD23" s="24"/>
      <c r="AE23" s="24"/>
      <c r="AF23" s="24"/>
      <c r="AG23" s="24"/>
      <c r="AH23" s="24"/>
      <c r="AI23" s="24"/>
      <c r="AJ23" s="24"/>
      <c r="AK23" s="24"/>
      <c r="AL23" s="24"/>
      <c r="AM23" s="24"/>
      <c r="AN23" s="24"/>
      <c r="AO23" s="24"/>
      <c r="AP23" s="24"/>
      <c r="AQ23" s="24"/>
      <c r="AR23" s="24"/>
      <c r="AS23" s="24"/>
      <c r="AT23" s="24"/>
      <c r="AU23" s="24"/>
      <c r="AV23" s="24"/>
      <c r="AW23" s="24"/>
      <c r="AX23" s="24"/>
      <c r="AY23" s="24"/>
    </row>
    <row r="24" spans="1:51" s="23" customFormat="1" x14ac:dyDescent="0.5">
      <c r="A24" s="22"/>
      <c r="B24" s="22"/>
      <c r="C24" s="22"/>
      <c r="D24" s="22"/>
      <c r="F24" s="25"/>
      <c r="G24" s="107"/>
      <c r="H24" s="107"/>
      <c r="I24" s="107"/>
      <c r="J24" s="107"/>
      <c r="K24" s="190"/>
      <c r="L24" s="190"/>
      <c r="M24" s="107"/>
      <c r="N24" s="107"/>
      <c r="O24" s="107"/>
      <c r="P24" s="107"/>
      <c r="Q24" s="107"/>
      <c r="R24" s="107"/>
      <c r="S24" s="107"/>
      <c r="T24" s="434"/>
      <c r="U24" s="434"/>
      <c r="V24" s="434"/>
      <c r="W24" s="434"/>
      <c r="X24" s="43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  <c r="AM24" s="24"/>
      <c r="AN24" s="24"/>
      <c r="AO24" s="24"/>
      <c r="AP24" s="24"/>
      <c r="AQ24" s="24"/>
      <c r="AR24" s="24"/>
      <c r="AS24" s="24"/>
      <c r="AT24" s="24"/>
      <c r="AU24" s="24"/>
      <c r="AV24" s="24"/>
      <c r="AW24" s="24"/>
      <c r="AX24" s="24"/>
      <c r="AY24" s="24"/>
    </row>
    <row r="25" spans="1:51" s="23" customFormat="1" x14ac:dyDescent="0.5">
      <c r="A25" s="22"/>
      <c r="B25" s="22"/>
      <c r="C25" s="22"/>
      <c r="D25" s="22"/>
      <c r="F25" s="25"/>
      <c r="G25" s="107"/>
      <c r="H25" s="107"/>
      <c r="I25" s="107"/>
      <c r="J25" s="107"/>
      <c r="K25" s="190"/>
      <c r="L25" s="190"/>
      <c r="M25" s="107"/>
      <c r="N25" s="107"/>
      <c r="O25" s="107"/>
      <c r="P25" s="107"/>
      <c r="Q25" s="107"/>
      <c r="R25" s="107"/>
      <c r="S25" s="107"/>
      <c r="T25" s="434"/>
      <c r="U25" s="434"/>
      <c r="V25" s="434"/>
      <c r="W25" s="434"/>
      <c r="X25" s="43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24"/>
      <c r="AK25" s="24"/>
      <c r="AL25" s="24"/>
      <c r="AM25" s="24"/>
      <c r="AN25" s="24"/>
      <c r="AO25" s="24"/>
      <c r="AP25" s="24"/>
      <c r="AQ25" s="24"/>
      <c r="AR25" s="24"/>
      <c r="AS25" s="24"/>
      <c r="AT25" s="24"/>
      <c r="AU25" s="24"/>
      <c r="AV25" s="24"/>
      <c r="AW25" s="24"/>
      <c r="AX25" s="24"/>
      <c r="AY25" s="24"/>
    </row>
  </sheetData>
  <autoFilter ref="S1:S25"/>
  <mergeCells count="26">
    <mergeCell ref="A1:S1"/>
    <mergeCell ref="A2:S2"/>
    <mergeCell ref="A3:S3"/>
    <mergeCell ref="U5:U8"/>
    <mergeCell ref="F4:G4"/>
    <mergeCell ref="O5:O8"/>
    <mergeCell ref="P5:P8"/>
    <mergeCell ref="Q5:Q8"/>
    <mergeCell ref="H6:H8"/>
    <mergeCell ref="N5:N8"/>
    <mergeCell ref="M5:M8"/>
    <mergeCell ref="S5:S8"/>
    <mergeCell ref="V5:V8"/>
    <mergeCell ref="K5:K8"/>
    <mergeCell ref="A5:A8"/>
    <mergeCell ref="F6:F8"/>
    <mergeCell ref="B5:B8"/>
    <mergeCell ref="E5:E8"/>
    <mergeCell ref="D5:D8"/>
    <mergeCell ref="C5:C8"/>
    <mergeCell ref="L5:L8"/>
    <mergeCell ref="G6:G8"/>
    <mergeCell ref="J5:J8"/>
    <mergeCell ref="I5:I8"/>
    <mergeCell ref="F5:H5"/>
    <mergeCell ref="R5:R8"/>
  </mergeCells>
  <phoneticPr fontId="2" type="noConversion"/>
  <conditionalFormatting sqref="F11 F15">
    <cfRule type="cellIs" dxfId="23" priority="7" stopIfTrue="1" operator="between">
      <formula>2000001</formula>
      <formula>500000000</formula>
    </cfRule>
  </conditionalFormatting>
  <pageMargins left="0.55118110236220474" right="0.55118110236220474" top="0.55118110236220474" bottom="0.55118110236220474" header="0.19685039370078741" footer="0.51181102362204722"/>
  <pageSetup paperSize="9" scale="85" orientation="landscape" blackAndWhite="1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25"/>
  <sheetViews>
    <sheetView zoomScaleNormal="100" zoomScaleSheetLayoutView="100" workbookViewId="0">
      <selection activeCell="A11" sqref="A11:XFD11"/>
    </sheetView>
  </sheetViews>
  <sheetFormatPr defaultRowHeight="21.75" x14ac:dyDescent="0.5"/>
  <cols>
    <col min="1" max="1" width="5.85546875" style="3" customWidth="1"/>
    <col min="2" max="3" width="6.7109375" style="3" customWidth="1"/>
    <col min="4" max="4" width="8.42578125" style="3" customWidth="1"/>
    <col min="5" max="5" width="43" style="1" customWidth="1"/>
    <col min="6" max="6" width="14.5703125" style="4" customWidth="1"/>
    <col min="7" max="7" width="15.42578125" style="106" customWidth="1"/>
    <col min="8" max="8" width="15.42578125" style="106" hidden="1" customWidth="1"/>
    <col min="9" max="9" width="30.28515625" style="106" hidden="1" customWidth="1"/>
    <col min="10" max="10" width="13.140625" style="106" hidden="1" customWidth="1"/>
    <col min="11" max="11" width="12.28515625" style="156" hidden="1" customWidth="1"/>
    <col min="12" max="12" width="14.28515625" style="156" hidden="1" customWidth="1"/>
    <col min="13" max="14" width="31.28515625" style="106" customWidth="1"/>
    <col min="15" max="15" width="4.5703125" style="441" customWidth="1"/>
    <col min="16" max="16" width="19.5703125" style="434" bestFit="1" customWidth="1"/>
    <col min="17" max="19" width="9.140625" style="434"/>
    <col min="20" max="20" width="12.42578125" style="434" bestFit="1" customWidth="1"/>
    <col min="21" max="28" width="9.140625" style="2"/>
    <col min="29" max="16384" width="9.140625" style="1"/>
  </cols>
  <sheetData>
    <row r="1" spans="1:39" x14ac:dyDescent="0.5">
      <c r="A1" s="725" t="s">
        <v>208</v>
      </c>
      <c r="B1" s="725"/>
      <c r="C1" s="725"/>
      <c r="D1" s="725"/>
      <c r="E1" s="725"/>
      <c r="F1" s="725"/>
      <c r="G1" s="725"/>
      <c r="H1" s="725"/>
      <c r="I1" s="725"/>
      <c r="J1" s="725"/>
      <c r="K1" s="725"/>
      <c r="L1" s="725"/>
      <c r="M1" s="725"/>
      <c r="N1" s="725"/>
      <c r="O1" s="458"/>
      <c r="R1" s="434" t="s">
        <v>261</v>
      </c>
      <c r="T1" s="434" t="s">
        <v>202</v>
      </c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</row>
    <row r="2" spans="1:39" x14ac:dyDescent="0.5">
      <c r="A2" s="725" t="s">
        <v>8</v>
      </c>
      <c r="B2" s="725"/>
      <c r="C2" s="725"/>
      <c r="D2" s="725"/>
      <c r="E2" s="725"/>
      <c r="F2" s="725"/>
      <c r="G2" s="725"/>
      <c r="H2" s="725"/>
      <c r="I2" s="725"/>
      <c r="J2" s="725"/>
      <c r="K2" s="725"/>
      <c r="L2" s="725"/>
      <c r="M2" s="725"/>
      <c r="N2" s="725"/>
      <c r="O2" s="458"/>
      <c r="P2" s="435" t="s">
        <v>259</v>
      </c>
      <c r="Q2" s="434" t="s">
        <v>207</v>
      </c>
      <c r="R2" s="436" t="s">
        <v>207</v>
      </c>
      <c r="S2" s="436" t="s">
        <v>207</v>
      </c>
      <c r="T2" s="434" t="s">
        <v>207</v>
      </c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</row>
    <row r="3" spans="1:39" x14ac:dyDescent="0.5">
      <c r="A3" s="725" t="s">
        <v>296</v>
      </c>
      <c r="B3" s="725"/>
      <c r="C3" s="725"/>
      <c r="D3" s="725"/>
      <c r="E3" s="725"/>
      <c r="F3" s="725"/>
      <c r="G3" s="725"/>
      <c r="H3" s="725"/>
      <c r="I3" s="725"/>
      <c r="J3" s="725"/>
      <c r="K3" s="725"/>
      <c r="L3" s="725"/>
      <c r="M3" s="725"/>
      <c r="N3" s="725"/>
      <c r="O3" s="458"/>
      <c r="P3" s="437" t="s">
        <v>260</v>
      </c>
      <c r="Q3" s="438" t="s">
        <v>207</v>
      </c>
      <c r="R3" s="439" t="s">
        <v>207</v>
      </c>
      <c r="S3" s="440">
        <v>1</v>
      </c>
      <c r="T3" s="439">
        <f>+F11</f>
        <v>0</v>
      </c>
      <c r="U3" s="1"/>
      <c r="V3" s="1"/>
      <c r="W3" s="1"/>
      <c r="X3" s="1"/>
      <c r="Y3" s="1"/>
      <c r="Z3" s="1"/>
      <c r="AA3" s="1"/>
      <c r="AB3" s="1"/>
    </row>
    <row r="4" spans="1:39" x14ac:dyDescent="0.5">
      <c r="A4" s="1"/>
      <c r="B4" s="1"/>
      <c r="C4" s="1"/>
      <c r="D4" s="1"/>
      <c r="F4" s="734"/>
      <c r="G4" s="734"/>
      <c r="H4" s="3"/>
      <c r="I4" s="3"/>
      <c r="J4" s="5"/>
      <c r="M4" s="3"/>
      <c r="N4" s="503"/>
      <c r="P4" s="434" t="s">
        <v>265</v>
      </c>
      <c r="Q4" s="442" t="s">
        <v>207</v>
      </c>
      <c r="R4" s="442" t="s">
        <v>207</v>
      </c>
      <c r="S4" s="434" t="s">
        <v>207</v>
      </c>
      <c r="T4" s="434" t="s">
        <v>207</v>
      </c>
    </row>
    <row r="5" spans="1:39" ht="21.75" customHeight="1" x14ac:dyDescent="0.5">
      <c r="A5" s="723" t="s">
        <v>19</v>
      </c>
      <c r="B5" s="723" t="s">
        <v>20</v>
      </c>
      <c r="C5" s="723" t="s">
        <v>129</v>
      </c>
      <c r="D5" s="723" t="s">
        <v>21</v>
      </c>
      <c r="E5" s="723" t="s">
        <v>29</v>
      </c>
      <c r="F5" s="736" t="s">
        <v>26</v>
      </c>
      <c r="G5" s="737"/>
      <c r="H5" s="738"/>
      <c r="I5" s="726" t="s">
        <v>264</v>
      </c>
      <c r="J5" s="726" t="s">
        <v>122</v>
      </c>
      <c r="K5" s="726" t="s">
        <v>121</v>
      </c>
      <c r="L5" s="729" t="s">
        <v>123</v>
      </c>
      <c r="M5" s="741" t="s">
        <v>267</v>
      </c>
      <c r="N5" s="741" t="s">
        <v>291</v>
      </c>
      <c r="O5" s="460"/>
      <c r="Q5" s="744" t="s">
        <v>142</v>
      </c>
      <c r="R5" s="744" t="s">
        <v>150</v>
      </c>
    </row>
    <row r="6" spans="1:39" ht="21" customHeight="1" x14ac:dyDescent="0.5">
      <c r="A6" s="724"/>
      <c r="B6" s="724"/>
      <c r="C6" s="724"/>
      <c r="D6" s="724"/>
      <c r="E6" s="724"/>
      <c r="F6" s="731" t="s">
        <v>46</v>
      </c>
      <c r="G6" s="727" t="s">
        <v>103</v>
      </c>
      <c r="H6" s="726" t="s">
        <v>150</v>
      </c>
      <c r="I6" s="727"/>
      <c r="J6" s="727"/>
      <c r="K6" s="727"/>
      <c r="L6" s="730"/>
      <c r="M6" s="742"/>
      <c r="N6" s="742"/>
      <c r="O6" s="460"/>
      <c r="Q6" s="744"/>
      <c r="R6" s="744"/>
    </row>
    <row r="7" spans="1:39" ht="21" customHeight="1" x14ac:dyDescent="0.5">
      <c r="A7" s="724"/>
      <c r="B7" s="724"/>
      <c r="C7" s="724"/>
      <c r="D7" s="724"/>
      <c r="E7" s="724"/>
      <c r="F7" s="731"/>
      <c r="G7" s="727"/>
      <c r="H7" s="727"/>
      <c r="I7" s="727"/>
      <c r="J7" s="727"/>
      <c r="K7" s="727"/>
      <c r="L7" s="730"/>
      <c r="M7" s="742"/>
      <c r="N7" s="742"/>
      <c r="O7" s="460"/>
      <c r="Q7" s="744"/>
      <c r="R7" s="744"/>
    </row>
    <row r="8" spans="1:39" ht="18" customHeight="1" x14ac:dyDescent="0.5">
      <c r="A8" s="724"/>
      <c r="B8" s="724"/>
      <c r="C8" s="733"/>
      <c r="D8" s="724"/>
      <c r="E8" s="724"/>
      <c r="F8" s="732"/>
      <c r="G8" s="728"/>
      <c r="H8" s="728"/>
      <c r="I8" s="728"/>
      <c r="J8" s="728"/>
      <c r="K8" s="728"/>
      <c r="L8" s="730"/>
      <c r="M8" s="743"/>
      <c r="N8" s="743"/>
      <c r="O8" s="460"/>
      <c r="Q8" s="744"/>
      <c r="R8" s="744"/>
    </row>
    <row r="9" spans="1:39" x14ac:dyDescent="0.5">
      <c r="A9" s="12"/>
      <c r="B9" s="12"/>
      <c r="C9" s="12"/>
      <c r="D9" s="12"/>
      <c r="E9" s="32" t="s">
        <v>153</v>
      </c>
      <c r="F9" s="12"/>
      <c r="G9" s="105"/>
      <c r="H9" s="105"/>
      <c r="I9" s="105"/>
      <c r="J9" s="105"/>
      <c r="K9" s="189"/>
      <c r="L9" s="189"/>
      <c r="M9" s="105"/>
      <c r="N9" s="105"/>
    </row>
    <row r="10" spans="1:39" s="9" customFormat="1" x14ac:dyDescent="0.2">
      <c r="A10" s="6"/>
      <c r="B10" s="6"/>
      <c r="C10" s="6"/>
      <c r="D10" s="6"/>
      <c r="E10" s="17" t="s">
        <v>37</v>
      </c>
      <c r="F10" s="29"/>
      <c r="G10" s="11"/>
      <c r="H10" s="11"/>
      <c r="I10" s="11"/>
      <c r="J10" s="11"/>
      <c r="K10" s="10"/>
      <c r="L10" s="10"/>
      <c r="M10" s="11"/>
      <c r="N10" s="11"/>
      <c r="O10" s="445"/>
      <c r="P10" s="437"/>
      <c r="Q10" s="437"/>
      <c r="R10" s="437"/>
      <c r="S10" s="437"/>
      <c r="T10" s="437"/>
    </row>
    <row r="11" spans="1:39" s="9" customFormat="1" x14ac:dyDescent="0.2">
      <c r="A11" s="483"/>
      <c r="B11" s="483"/>
      <c r="C11" s="483"/>
      <c r="D11" s="483"/>
      <c r="E11" s="526"/>
      <c r="F11" s="527"/>
      <c r="G11" s="485"/>
      <c r="H11" s="485"/>
      <c r="I11" s="549"/>
      <c r="J11" s="542"/>
      <c r="K11" s="543"/>
      <c r="L11" s="543"/>
      <c r="M11" s="549"/>
      <c r="N11" s="549"/>
      <c r="O11" s="445"/>
      <c r="P11" s="437"/>
      <c r="Q11" s="437"/>
      <c r="R11" s="437"/>
      <c r="S11" s="437"/>
      <c r="T11" s="437"/>
    </row>
    <row r="12" spans="1:39" s="9" customFormat="1" x14ac:dyDescent="0.2">
      <c r="A12" s="6"/>
      <c r="B12" s="13"/>
      <c r="C12" s="13"/>
      <c r="D12" s="13"/>
      <c r="E12" s="332"/>
      <c r="F12" s="334"/>
      <c r="G12" s="11"/>
      <c r="H12" s="11"/>
      <c r="I12" s="11"/>
      <c r="J12" s="11"/>
      <c r="K12" s="10"/>
      <c r="L12" s="10"/>
      <c r="M12" s="11"/>
      <c r="N12" s="11"/>
      <c r="O12" s="445"/>
      <c r="P12" s="437"/>
      <c r="Q12" s="437"/>
      <c r="R12" s="437"/>
      <c r="S12" s="437"/>
      <c r="T12" s="437"/>
    </row>
    <row r="13" spans="1:39" s="14" customFormat="1" ht="22.5" thickBot="1" x14ac:dyDescent="0.55000000000000004">
      <c r="A13" s="241">
        <f>+A11</f>
        <v>0</v>
      </c>
      <c r="B13" s="241"/>
      <c r="C13" s="241"/>
      <c r="D13" s="241"/>
      <c r="E13" s="242" t="s">
        <v>47</v>
      </c>
      <c r="F13" s="329">
        <f>SUM(F11:F12)</f>
        <v>0</v>
      </c>
      <c r="G13" s="243">
        <f>SUM(G12:G12)</f>
        <v>0</v>
      </c>
      <c r="H13" s="243">
        <f>SUM(H12:H12)</f>
        <v>0</v>
      </c>
      <c r="I13" s="243"/>
      <c r="J13" s="243">
        <f>SUM(J12:J12)</f>
        <v>0</v>
      </c>
      <c r="K13" s="243">
        <f>SUM(K12:K12)</f>
        <v>0</v>
      </c>
      <c r="L13" s="243">
        <f>SUM(L12:L12)</f>
        <v>0</v>
      </c>
      <c r="M13" s="243"/>
      <c r="N13" s="243"/>
      <c r="O13" s="461"/>
      <c r="P13" s="450">
        <f>+F13+G13</f>
        <v>0</v>
      </c>
      <c r="Q13" s="451"/>
      <c r="R13" s="451"/>
      <c r="S13" s="452"/>
      <c r="T13" s="452"/>
    </row>
    <row r="14" spans="1:39" s="19" customFormat="1" ht="22.5" hidden="1" thickBot="1" x14ac:dyDescent="0.25">
      <c r="A14" s="17"/>
      <c r="B14" s="17"/>
      <c r="C14" s="17"/>
      <c r="D14" s="17"/>
      <c r="E14" s="30" t="s">
        <v>10</v>
      </c>
      <c r="F14" s="336"/>
      <c r="G14" s="34"/>
      <c r="H14" s="34"/>
      <c r="I14" s="34"/>
      <c r="J14" s="34"/>
      <c r="K14" s="18"/>
      <c r="L14" s="18"/>
      <c r="M14" s="34"/>
      <c r="N14" s="34"/>
      <c r="O14" s="462"/>
      <c r="P14" s="453"/>
      <c r="Q14" s="453"/>
      <c r="R14" s="453"/>
      <c r="S14" s="453"/>
      <c r="T14" s="453"/>
    </row>
    <row r="15" spans="1:39" s="19" customFormat="1" ht="22.5" hidden="1" thickBot="1" x14ac:dyDescent="0.25">
      <c r="A15" s="17"/>
      <c r="B15" s="17"/>
      <c r="C15" s="17"/>
      <c r="D15" s="17"/>
      <c r="E15" s="30"/>
      <c r="F15" s="336"/>
      <c r="G15" s="34"/>
      <c r="H15" s="34"/>
      <c r="I15" s="34"/>
      <c r="J15" s="34"/>
      <c r="K15" s="18"/>
      <c r="L15" s="18"/>
      <c r="M15" s="34"/>
      <c r="N15" s="34"/>
      <c r="O15" s="462"/>
      <c r="P15" s="453"/>
      <c r="Q15" s="453"/>
      <c r="R15" s="453"/>
      <c r="S15" s="453"/>
      <c r="T15" s="453"/>
    </row>
    <row r="16" spans="1:39" s="9" customFormat="1" ht="22.5" hidden="1" thickBot="1" x14ac:dyDescent="0.25">
      <c r="A16" s="6"/>
      <c r="B16" s="6"/>
      <c r="C16" s="6"/>
      <c r="D16" s="6"/>
      <c r="E16" s="7"/>
      <c r="F16" s="335"/>
      <c r="G16" s="11"/>
      <c r="H16" s="11"/>
      <c r="I16" s="11"/>
      <c r="J16" s="11"/>
      <c r="K16" s="10"/>
      <c r="L16" s="10"/>
      <c r="M16" s="11"/>
      <c r="N16" s="11"/>
      <c r="O16" s="445"/>
      <c r="P16" s="437"/>
      <c r="Q16" s="437"/>
      <c r="R16" s="437"/>
      <c r="S16" s="437"/>
      <c r="T16" s="437"/>
    </row>
    <row r="17" spans="1:47" s="19" customFormat="1" ht="22.5" hidden="1" thickBot="1" x14ac:dyDescent="0.55000000000000004">
      <c r="A17" s="244"/>
      <c r="B17" s="244"/>
      <c r="C17" s="244"/>
      <c r="D17" s="244"/>
      <c r="E17" s="245" t="s">
        <v>33</v>
      </c>
      <c r="F17" s="330">
        <f>SUM(F15:F16)</f>
        <v>0</v>
      </c>
      <c r="G17" s="246">
        <f>SUM(G15:G16)</f>
        <v>0</v>
      </c>
      <c r="H17" s="246">
        <f>SUM(H15:H16)</f>
        <v>0</v>
      </c>
      <c r="I17" s="246"/>
      <c r="J17" s="246">
        <f>SUM(J15:J16)</f>
        <v>0</v>
      </c>
      <c r="K17" s="246">
        <f>SUM(K15:K16)</f>
        <v>0</v>
      </c>
      <c r="L17" s="246">
        <f>SUM(L15:L16)</f>
        <v>0</v>
      </c>
      <c r="M17" s="246"/>
      <c r="N17" s="246"/>
      <c r="O17" s="460"/>
      <c r="P17" s="455">
        <f>+F17+G17</f>
        <v>0</v>
      </c>
      <c r="Q17" s="451"/>
      <c r="R17" s="451"/>
      <c r="S17" s="453"/>
      <c r="T17" s="453"/>
    </row>
    <row r="18" spans="1:47" s="28" customFormat="1" ht="22.5" thickBot="1" x14ac:dyDescent="0.55000000000000004">
      <c r="A18" s="247">
        <f>+A13+A17</f>
        <v>0</v>
      </c>
      <c r="B18" s="248"/>
      <c r="C18" s="248"/>
      <c r="D18" s="248"/>
      <c r="E18" s="248" t="s">
        <v>196</v>
      </c>
      <c r="F18" s="331">
        <f>F13+F17</f>
        <v>0</v>
      </c>
      <c r="G18" s="249">
        <f>+G13+G17</f>
        <v>0</v>
      </c>
      <c r="H18" s="249">
        <f>+H13+H17</f>
        <v>0</v>
      </c>
      <c r="I18" s="249"/>
      <c r="J18" s="249">
        <f>J13+J17</f>
        <v>0</v>
      </c>
      <c r="K18" s="249">
        <f>K13+K17</f>
        <v>0</v>
      </c>
      <c r="L18" s="249">
        <f>L13+L17</f>
        <v>0</v>
      </c>
      <c r="M18" s="249"/>
      <c r="N18" s="249"/>
      <c r="O18" s="463"/>
      <c r="P18" s="436">
        <f>+P13+P17</f>
        <v>0</v>
      </c>
      <c r="Q18" s="457"/>
      <c r="R18" s="457"/>
      <c r="S18" s="434"/>
      <c r="T18" s="434"/>
      <c r="U18" s="2"/>
      <c r="V18" s="2"/>
      <c r="W18" s="2"/>
      <c r="X18" s="2"/>
      <c r="Y18" s="2"/>
      <c r="Z18" s="2"/>
      <c r="AA18" s="2"/>
      <c r="AB18" s="2"/>
    </row>
    <row r="19" spans="1:47" s="9" customFormat="1" x14ac:dyDescent="0.2">
      <c r="A19" s="15"/>
      <c r="B19" s="15"/>
      <c r="C19" s="15"/>
      <c r="D19" s="15"/>
      <c r="E19" s="31"/>
      <c r="F19" s="21"/>
      <c r="G19" s="20"/>
      <c r="H19" s="20"/>
      <c r="I19" s="20"/>
      <c r="J19" s="20"/>
      <c r="K19" s="104"/>
      <c r="L19" s="104"/>
      <c r="M19" s="20"/>
      <c r="N19" s="20"/>
      <c r="O19" s="445"/>
      <c r="P19" s="437"/>
      <c r="Q19" s="437"/>
      <c r="R19" s="437"/>
      <c r="S19" s="437"/>
      <c r="T19" s="437"/>
    </row>
    <row r="20" spans="1:47" s="9" customFormat="1" x14ac:dyDescent="0.5">
      <c r="A20" s="15"/>
      <c r="B20" s="15"/>
      <c r="C20" s="15"/>
      <c r="D20" s="15"/>
      <c r="E20" s="31"/>
      <c r="F20" s="35"/>
      <c r="G20" s="20"/>
      <c r="H20" s="20"/>
      <c r="I20" s="20"/>
      <c r="J20" s="20"/>
      <c r="K20" s="104"/>
      <c r="L20" s="104"/>
      <c r="M20" s="20"/>
      <c r="N20" s="20"/>
      <c r="O20" s="445"/>
      <c r="P20" s="437"/>
      <c r="Q20" s="437"/>
      <c r="R20" s="437"/>
      <c r="S20" s="437"/>
      <c r="T20" s="437"/>
    </row>
    <row r="22" spans="1:47" s="23" customFormat="1" ht="22.5" thickBot="1" x14ac:dyDescent="0.55000000000000004">
      <c r="A22" s="22"/>
      <c r="B22" s="22"/>
      <c r="C22" s="22"/>
      <c r="D22" s="22"/>
      <c r="E22" s="81" t="s">
        <v>99</v>
      </c>
      <c r="F22" s="82"/>
      <c r="G22" s="238"/>
      <c r="H22" s="125"/>
      <c r="I22" s="125"/>
      <c r="J22" s="125"/>
      <c r="K22" s="190"/>
      <c r="L22" s="190"/>
      <c r="M22" s="125"/>
      <c r="N22" s="125"/>
      <c r="O22" s="441"/>
      <c r="P22" s="434"/>
      <c r="Q22" s="434"/>
      <c r="R22" s="434"/>
      <c r="S22" s="434"/>
      <c r="T22" s="43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4"/>
      <c r="AN22" s="24"/>
      <c r="AO22" s="24"/>
      <c r="AP22" s="24"/>
      <c r="AQ22" s="24"/>
      <c r="AR22" s="24"/>
      <c r="AS22" s="24"/>
      <c r="AT22" s="24"/>
      <c r="AU22" s="24"/>
    </row>
    <row r="23" spans="1:47" s="23" customFormat="1" ht="22.5" thickTop="1" x14ac:dyDescent="0.5">
      <c r="A23" s="22"/>
      <c r="B23" s="22"/>
      <c r="C23" s="22"/>
      <c r="D23" s="22"/>
      <c r="E23" s="23" t="s">
        <v>25</v>
      </c>
      <c r="F23" s="25"/>
      <c r="G23" s="107"/>
      <c r="H23" s="107"/>
      <c r="I23" s="107"/>
      <c r="J23" s="107"/>
      <c r="K23" s="190"/>
      <c r="L23" s="190"/>
      <c r="M23" s="107"/>
      <c r="N23" s="107"/>
      <c r="O23" s="441"/>
      <c r="P23" s="434"/>
      <c r="Q23" s="434"/>
      <c r="R23" s="434"/>
      <c r="S23" s="434"/>
      <c r="T23" s="43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4"/>
      <c r="AH23" s="24"/>
      <c r="AI23" s="24"/>
      <c r="AJ23" s="24"/>
      <c r="AK23" s="24"/>
      <c r="AL23" s="24"/>
      <c r="AM23" s="24"/>
      <c r="AN23" s="24"/>
      <c r="AO23" s="24"/>
      <c r="AP23" s="24"/>
      <c r="AQ23" s="24"/>
      <c r="AR23" s="24"/>
      <c r="AS23" s="24"/>
      <c r="AT23" s="24"/>
      <c r="AU23" s="24"/>
    </row>
    <row r="24" spans="1:47" s="23" customFormat="1" x14ac:dyDescent="0.5">
      <c r="A24" s="22"/>
      <c r="B24" s="22"/>
      <c r="C24" s="22"/>
      <c r="D24" s="22"/>
      <c r="E24" s="23" t="s">
        <v>98</v>
      </c>
      <c r="F24" s="25"/>
      <c r="G24" s="107"/>
      <c r="H24" s="107"/>
      <c r="I24" s="107"/>
      <c r="J24" s="107"/>
      <c r="K24" s="190"/>
      <c r="L24" s="190"/>
      <c r="M24" s="107"/>
      <c r="N24" s="107"/>
      <c r="O24" s="441"/>
      <c r="P24" s="434"/>
      <c r="Q24" s="434"/>
      <c r="R24" s="434"/>
      <c r="S24" s="434"/>
      <c r="T24" s="43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  <c r="AM24" s="24"/>
      <c r="AN24" s="24"/>
      <c r="AO24" s="24"/>
      <c r="AP24" s="24"/>
      <c r="AQ24" s="24"/>
      <c r="AR24" s="24"/>
      <c r="AS24" s="24"/>
      <c r="AT24" s="24"/>
      <c r="AU24" s="24"/>
    </row>
    <row r="25" spans="1:47" s="23" customFormat="1" x14ac:dyDescent="0.5">
      <c r="A25" s="22"/>
      <c r="B25" s="22"/>
      <c r="C25" s="22"/>
      <c r="D25" s="22"/>
      <c r="E25" s="23" t="s">
        <v>18</v>
      </c>
      <c r="F25" s="25"/>
      <c r="G25" s="107"/>
      <c r="H25" s="107"/>
      <c r="I25" s="107"/>
      <c r="J25" s="107"/>
      <c r="K25" s="190"/>
      <c r="L25" s="190"/>
      <c r="M25" s="107"/>
      <c r="N25" s="107"/>
      <c r="O25" s="441"/>
      <c r="P25" s="434"/>
      <c r="Q25" s="434"/>
      <c r="R25" s="434"/>
      <c r="S25" s="434"/>
      <c r="T25" s="43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24"/>
      <c r="AK25" s="24"/>
      <c r="AL25" s="24"/>
      <c r="AM25" s="24"/>
      <c r="AN25" s="24"/>
      <c r="AO25" s="24"/>
      <c r="AP25" s="24"/>
      <c r="AQ25" s="24"/>
      <c r="AR25" s="24"/>
      <c r="AS25" s="24"/>
      <c r="AT25" s="24"/>
      <c r="AU25" s="24"/>
    </row>
  </sheetData>
  <autoFilter ref="O1:O25"/>
  <mergeCells count="21">
    <mergeCell ref="A1:N1"/>
    <mergeCell ref="A2:N2"/>
    <mergeCell ref="A3:N3"/>
    <mergeCell ref="F4:G4"/>
    <mergeCell ref="A5:A8"/>
    <mergeCell ref="B5:B8"/>
    <mergeCell ref="C5:C8"/>
    <mergeCell ref="D5:D8"/>
    <mergeCell ref="E5:E8"/>
    <mergeCell ref="R5:R8"/>
    <mergeCell ref="F6:F8"/>
    <mergeCell ref="G6:G8"/>
    <mergeCell ref="I5:I8"/>
    <mergeCell ref="F5:H5"/>
    <mergeCell ref="H6:H8"/>
    <mergeCell ref="M5:M8"/>
    <mergeCell ref="N5:N8"/>
    <mergeCell ref="Q5:Q8"/>
    <mergeCell ref="J5:J8"/>
    <mergeCell ref="K5:K8"/>
    <mergeCell ref="L5:L8"/>
  </mergeCells>
  <conditionalFormatting sqref="F11">
    <cfRule type="cellIs" dxfId="22" priority="1" stopIfTrue="1" operator="between">
      <formula>2000001</formula>
      <formula>500000000</formula>
    </cfRule>
  </conditionalFormatting>
  <pageMargins left="0.70866141732283472" right="0.27559055118110237" top="0.74803149606299213" bottom="0.74803149606299213" header="0.31496062992125984" footer="0.31496062992125984"/>
  <pageSetup paperSize="9" scale="90" orientation="landscape" blackAndWhite="1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26"/>
  <sheetViews>
    <sheetView topLeftCell="A14" zoomScaleNormal="100" zoomScaleSheetLayoutView="100" workbookViewId="0">
      <selection activeCell="F16" sqref="F16"/>
    </sheetView>
  </sheetViews>
  <sheetFormatPr defaultRowHeight="21.75" x14ac:dyDescent="0.5"/>
  <cols>
    <col min="1" max="1" width="5.85546875" style="3" customWidth="1"/>
    <col min="2" max="2" width="6.7109375" style="3" customWidth="1"/>
    <col min="3" max="3" width="7.7109375" style="3" customWidth="1"/>
    <col min="4" max="4" width="6.5703125" style="3" customWidth="1"/>
    <col min="5" max="5" width="39.5703125" style="1" customWidth="1"/>
    <col min="6" max="6" width="15.140625" style="4" customWidth="1"/>
    <col min="7" max="7" width="11.7109375" style="106" customWidth="1"/>
    <col min="8" max="8" width="14.85546875" style="106" hidden="1" customWidth="1"/>
    <col min="9" max="9" width="36.5703125" style="106" hidden="1" customWidth="1"/>
    <col min="10" max="10" width="13.140625" style="106" hidden="1" customWidth="1"/>
    <col min="11" max="11" width="12.28515625" style="156" hidden="1" customWidth="1"/>
    <col min="12" max="12" width="14.28515625" style="156" hidden="1" customWidth="1"/>
    <col min="13" max="15" width="30.42578125" style="106" hidden="1" customWidth="1"/>
    <col min="16" max="16" width="29.7109375" style="106" hidden="1" customWidth="1"/>
    <col min="17" max="18" width="38.5703125" style="106" customWidth="1"/>
    <col min="19" max="19" width="19.5703125" style="434" bestFit="1" customWidth="1"/>
    <col min="20" max="20" width="9.140625" style="434"/>
    <col min="21" max="21" width="13.5703125" style="434" bestFit="1" customWidth="1"/>
    <col min="22" max="22" width="9.140625" style="434"/>
    <col min="23" max="23" width="14.5703125" style="434" bestFit="1" customWidth="1"/>
    <col min="24" max="31" width="9.140625" style="2"/>
    <col min="32" max="16384" width="9.140625" style="1"/>
  </cols>
  <sheetData>
    <row r="1" spans="1:42" x14ac:dyDescent="0.5">
      <c r="A1" s="725" t="s">
        <v>208</v>
      </c>
      <c r="B1" s="725"/>
      <c r="C1" s="725"/>
      <c r="D1" s="725"/>
      <c r="E1" s="725"/>
      <c r="F1" s="725"/>
      <c r="G1" s="725"/>
      <c r="H1" s="725"/>
      <c r="I1" s="725"/>
      <c r="J1" s="725"/>
      <c r="K1" s="725"/>
      <c r="L1" s="725"/>
      <c r="M1" s="725"/>
      <c r="N1" s="725"/>
      <c r="O1" s="725"/>
      <c r="P1" s="725"/>
      <c r="Q1" s="725"/>
      <c r="R1" s="725"/>
      <c r="U1" s="434" t="s">
        <v>261</v>
      </c>
      <c r="W1" s="434" t="s">
        <v>202</v>
      </c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</row>
    <row r="2" spans="1:42" ht="21" customHeight="1" x14ac:dyDescent="0.5">
      <c r="A2" s="725" t="s">
        <v>8</v>
      </c>
      <c r="B2" s="725"/>
      <c r="C2" s="725"/>
      <c r="D2" s="725"/>
      <c r="E2" s="725"/>
      <c r="F2" s="725"/>
      <c r="G2" s="725"/>
      <c r="H2" s="725"/>
      <c r="I2" s="725"/>
      <c r="J2" s="725"/>
      <c r="K2" s="725"/>
      <c r="L2" s="725"/>
      <c r="M2" s="725"/>
      <c r="N2" s="725"/>
      <c r="O2" s="725"/>
      <c r="P2" s="725"/>
      <c r="Q2" s="725"/>
      <c r="R2" s="725"/>
      <c r="S2" s="435" t="s">
        <v>259</v>
      </c>
      <c r="T2" s="434">
        <v>3</v>
      </c>
      <c r="U2" s="436" t="e">
        <f>+#REF!+#REF!+#REF!</f>
        <v>#REF!</v>
      </c>
      <c r="V2" s="436" t="s">
        <v>207</v>
      </c>
      <c r="W2" s="434" t="s">
        <v>207</v>
      </c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</row>
    <row r="3" spans="1:42" ht="22.5" customHeight="1" x14ac:dyDescent="0.5">
      <c r="A3" s="725" t="s">
        <v>363</v>
      </c>
      <c r="B3" s="725"/>
      <c r="C3" s="725"/>
      <c r="D3" s="725"/>
      <c r="E3" s="725"/>
      <c r="F3" s="725"/>
      <c r="G3" s="725"/>
      <c r="H3" s="725"/>
      <c r="I3" s="725"/>
      <c r="J3" s="725"/>
      <c r="K3" s="725"/>
      <c r="L3" s="725"/>
      <c r="M3" s="725"/>
      <c r="N3" s="725"/>
      <c r="O3" s="725"/>
      <c r="P3" s="725"/>
      <c r="Q3" s="725"/>
      <c r="R3" s="725"/>
      <c r="S3" s="437" t="s">
        <v>260</v>
      </c>
      <c r="T3" s="438">
        <v>4</v>
      </c>
      <c r="U3" s="439" t="e">
        <f>+#REF!+#REF!+#REF!+#REF!</f>
        <v>#REF!</v>
      </c>
      <c r="V3" s="440">
        <v>6</v>
      </c>
      <c r="W3" s="439" t="e">
        <f>SUM(#REF!)</f>
        <v>#REF!</v>
      </c>
      <c r="X3" s="1"/>
      <c r="Y3" s="1"/>
      <c r="Z3" s="1"/>
      <c r="AA3" s="1"/>
      <c r="AB3" s="1"/>
      <c r="AC3" s="1"/>
      <c r="AD3" s="1"/>
      <c r="AE3" s="1"/>
    </row>
    <row r="4" spans="1:42" ht="17.25" customHeight="1" x14ac:dyDescent="0.5">
      <c r="A4" s="1"/>
      <c r="B4" s="1"/>
      <c r="C4" s="1"/>
      <c r="D4" s="1"/>
      <c r="F4" s="734"/>
      <c r="G4" s="734"/>
      <c r="H4" s="3"/>
      <c r="I4" s="3"/>
      <c r="J4" s="5"/>
      <c r="M4" s="3"/>
      <c r="N4" s="503"/>
      <c r="O4" s="688"/>
      <c r="P4" s="691"/>
      <c r="Q4" s="694"/>
      <c r="R4" s="701"/>
      <c r="S4" s="434" t="s">
        <v>265</v>
      </c>
      <c r="T4" s="442" t="s">
        <v>207</v>
      </c>
      <c r="U4" s="442" t="s">
        <v>207</v>
      </c>
      <c r="V4" s="434" t="s">
        <v>207</v>
      </c>
      <c r="W4" s="434" t="s">
        <v>207</v>
      </c>
    </row>
    <row r="5" spans="1:42" ht="19.5" customHeight="1" x14ac:dyDescent="0.5">
      <c r="A5" s="723" t="s">
        <v>19</v>
      </c>
      <c r="B5" s="723" t="s">
        <v>20</v>
      </c>
      <c r="C5" s="723" t="s">
        <v>129</v>
      </c>
      <c r="D5" s="723" t="s">
        <v>21</v>
      </c>
      <c r="E5" s="723" t="s">
        <v>29</v>
      </c>
      <c r="F5" s="736" t="s">
        <v>26</v>
      </c>
      <c r="G5" s="737"/>
      <c r="H5" s="738"/>
      <c r="I5" s="726" t="s">
        <v>264</v>
      </c>
      <c r="J5" s="726" t="s">
        <v>122</v>
      </c>
      <c r="K5" s="726" t="s">
        <v>121</v>
      </c>
      <c r="L5" s="729" t="s">
        <v>123</v>
      </c>
      <c r="M5" s="741" t="s">
        <v>267</v>
      </c>
      <c r="N5" s="741" t="s">
        <v>291</v>
      </c>
      <c r="O5" s="741" t="s">
        <v>310</v>
      </c>
      <c r="P5" s="741" t="s">
        <v>327</v>
      </c>
      <c r="Q5" s="741" t="s">
        <v>341</v>
      </c>
      <c r="R5" s="741" t="s">
        <v>362</v>
      </c>
      <c r="T5" s="744" t="s">
        <v>142</v>
      </c>
      <c r="U5" s="744" t="s">
        <v>150</v>
      </c>
    </row>
    <row r="6" spans="1:42" ht="19.5" customHeight="1" x14ac:dyDescent="0.5">
      <c r="A6" s="724"/>
      <c r="B6" s="724"/>
      <c r="C6" s="724"/>
      <c r="D6" s="724"/>
      <c r="E6" s="724"/>
      <c r="F6" s="731" t="s">
        <v>46</v>
      </c>
      <c r="G6" s="727" t="s">
        <v>103</v>
      </c>
      <c r="H6" s="726" t="s">
        <v>150</v>
      </c>
      <c r="I6" s="727"/>
      <c r="J6" s="727"/>
      <c r="K6" s="727"/>
      <c r="L6" s="730"/>
      <c r="M6" s="742"/>
      <c r="N6" s="742"/>
      <c r="O6" s="742"/>
      <c r="P6" s="742"/>
      <c r="Q6" s="742"/>
      <c r="R6" s="742"/>
      <c r="T6" s="744"/>
      <c r="U6" s="744"/>
    </row>
    <row r="7" spans="1:42" ht="18" customHeight="1" x14ac:dyDescent="0.5">
      <c r="A7" s="724"/>
      <c r="B7" s="724"/>
      <c r="C7" s="724"/>
      <c r="D7" s="724"/>
      <c r="E7" s="724"/>
      <c r="F7" s="731"/>
      <c r="G7" s="727"/>
      <c r="H7" s="727"/>
      <c r="I7" s="727"/>
      <c r="J7" s="727"/>
      <c r="K7" s="727"/>
      <c r="L7" s="730"/>
      <c r="M7" s="742"/>
      <c r="N7" s="742"/>
      <c r="O7" s="742"/>
      <c r="P7" s="742"/>
      <c r="Q7" s="742"/>
      <c r="R7" s="742"/>
      <c r="T7" s="744"/>
      <c r="U7" s="744"/>
    </row>
    <row r="8" spans="1:42" ht="16.5" customHeight="1" x14ac:dyDescent="0.5">
      <c r="A8" s="724"/>
      <c r="B8" s="724"/>
      <c r="C8" s="733"/>
      <c r="D8" s="724"/>
      <c r="E8" s="724"/>
      <c r="F8" s="732"/>
      <c r="G8" s="728"/>
      <c r="H8" s="728"/>
      <c r="I8" s="728"/>
      <c r="J8" s="728"/>
      <c r="K8" s="728"/>
      <c r="L8" s="730"/>
      <c r="M8" s="743"/>
      <c r="N8" s="743"/>
      <c r="O8" s="743"/>
      <c r="P8" s="743"/>
      <c r="Q8" s="743"/>
      <c r="R8" s="743"/>
      <c r="T8" s="744"/>
      <c r="U8" s="744"/>
    </row>
    <row r="9" spans="1:42" ht="20.25" customHeight="1" x14ac:dyDescent="0.5">
      <c r="A9" s="12"/>
      <c r="B9" s="12"/>
      <c r="C9" s="12"/>
      <c r="D9" s="12"/>
      <c r="E9" s="32" t="s">
        <v>5</v>
      </c>
      <c r="F9" s="12"/>
      <c r="G9" s="105"/>
      <c r="H9" s="105"/>
      <c r="I9" s="105"/>
      <c r="J9" s="105"/>
      <c r="K9" s="189"/>
      <c r="L9" s="189"/>
      <c r="M9" s="105"/>
      <c r="N9" s="105"/>
      <c r="O9" s="105"/>
      <c r="P9" s="105"/>
      <c r="Q9" s="105"/>
      <c r="R9" s="105"/>
    </row>
    <row r="10" spans="1:42" s="9" customFormat="1" hidden="1" x14ac:dyDescent="0.2">
      <c r="A10" s="6"/>
      <c r="B10" s="6"/>
      <c r="C10" s="6"/>
      <c r="D10" s="6"/>
      <c r="E10" s="17" t="s">
        <v>37</v>
      </c>
      <c r="F10" s="29"/>
      <c r="G10" s="11"/>
      <c r="H10" s="11"/>
      <c r="I10" s="11"/>
      <c r="J10" s="11"/>
      <c r="K10" s="10"/>
      <c r="L10" s="10"/>
      <c r="M10" s="11"/>
      <c r="N10" s="11"/>
      <c r="O10" s="11"/>
      <c r="P10" s="11"/>
      <c r="Q10" s="11"/>
      <c r="R10" s="11"/>
      <c r="S10" s="437"/>
      <c r="T10" s="437"/>
      <c r="U10" s="437"/>
      <c r="V10" s="437"/>
      <c r="W10" s="437"/>
    </row>
    <row r="11" spans="1:42" s="19" customFormat="1" ht="37.5" hidden="1" customHeight="1" x14ac:dyDescent="0.2">
      <c r="A11" s="483"/>
      <c r="B11" s="483"/>
      <c r="C11" s="621"/>
      <c r="D11" s="483"/>
      <c r="E11" s="526"/>
      <c r="F11" s="527"/>
      <c r="G11" s="485"/>
      <c r="H11" s="485"/>
      <c r="I11" s="599"/>
      <c r="J11" s="552"/>
      <c r="K11" s="543"/>
      <c r="L11" s="543"/>
      <c r="M11" s="622"/>
      <c r="N11" s="622"/>
      <c r="O11" s="622"/>
      <c r="P11" s="622"/>
      <c r="Q11" s="622"/>
      <c r="R11" s="622"/>
      <c r="S11" s="453"/>
      <c r="T11" s="453"/>
      <c r="U11" s="453"/>
      <c r="V11" s="453"/>
      <c r="W11" s="453"/>
    </row>
    <row r="12" spans="1:42" s="9" customFormat="1" ht="25.5" hidden="1" customHeight="1" x14ac:dyDescent="0.2">
      <c r="A12" s="6"/>
      <c r="B12" s="13"/>
      <c r="C12" s="13"/>
      <c r="D12" s="13"/>
      <c r="E12" s="7"/>
      <c r="F12" s="334"/>
      <c r="G12" s="11"/>
      <c r="H12" s="11"/>
      <c r="I12" s="257"/>
      <c r="J12" s="280"/>
      <c r="K12" s="10"/>
      <c r="L12" s="10"/>
      <c r="M12" s="257"/>
      <c r="N12" s="257"/>
      <c r="O12" s="257"/>
      <c r="P12" s="257"/>
      <c r="Q12" s="257"/>
      <c r="R12" s="257"/>
      <c r="S12" s="437"/>
      <c r="T12" s="437"/>
      <c r="U12" s="437"/>
      <c r="V12" s="437"/>
      <c r="W12" s="437"/>
    </row>
    <row r="13" spans="1:42" s="14" customFormat="1" hidden="1" x14ac:dyDescent="0.5">
      <c r="A13" s="241">
        <f>+A11</f>
        <v>0</v>
      </c>
      <c r="B13" s="241"/>
      <c r="C13" s="241"/>
      <c r="D13" s="241"/>
      <c r="E13" s="242" t="s">
        <v>47</v>
      </c>
      <c r="F13" s="329">
        <f>SUM(F11:F12)</f>
        <v>0</v>
      </c>
      <c r="G13" s="243">
        <f>SUM(G12:G12)</f>
        <v>0</v>
      </c>
      <c r="H13" s="243">
        <f>SUM(H12:H12)</f>
        <v>0</v>
      </c>
      <c r="I13" s="241"/>
      <c r="J13" s="284">
        <f>SUM(J12:J12)</f>
        <v>0</v>
      </c>
      <c r="K13" s="243">
        <f>SUM(K12:K12)</f>
        <v>0</v>
      </c>
      <c r="L13" s="243">
        <f>SUM(L12:L12)</f>
        <v>0</v>
      </c>
      <c r="M13" s="241"/>
      <c r="N13" s="241"/>
      <c r="O13" s="241"/>
      <c r="P13" s="241"/>
      <c r="Q13" s="241"/>
      <c r="R13" s="241"/>
      <c r="S13" s="450">
        <f>+F13+G13</f>
        <v>0</v>
      </c>
      <c r="T13" s="451"/>
      <c r="U13" s="451"/>
      <c r="V13" s="452"/>
      <c r="W13" s="452"/>
    </row>
    <row r="14" spans="1:42" s="19" customFormat="1" x14ac:dyDescent="0.2">
      <c r="A14" s="17"/>
      <c r="B14" s="17"/>
      <c r="C14" s="17"/>
      <c r="D14" s="17"/>
      <c r="E14" s="30" t="s">
        <v>10</v>
      </c>
      <c r="F14" s="33"/>
      <c r="G14" s="34"/>
      <c r="H14" s="34"/>
      <c r="I14" s="257"/>
      <c r="J14" s="278"/>
      <c r="K14" s="18"/>
      <c r="L14" s="18"/>
      <c r="M14" s="257"/>
      <c r="N14" s="257"/>
      <c r="O14" s="257"/>
      <c r="P14" s="257"/>
      <c r="Q14" s="257"/>
      <c r="R14" s="257"/>
      <c r="S14" s="453"/>
      <c r="T14" s="453"/>
      <c r="U14" s="453"/>
      <c r="V14" s="453"/>
      <c r="W14" s="453"/>
    </row>
    <row r="15" spans="1:42" s="302" customFormat="1" ht="328.5" hidden="1" customHeight="1" x14ac:dyDescent="0.2">
      <c r="A15" s="483">
        <v>1</v>
      </c>
      <c r="B15" s="483"/>
      <c r="C15" s="621" t="s">
        <v>228</v>
      </c>
      <c r="D15" s="627" t="s">
        <v>5</v>
      </c>
      <c r="E15" s="526" t="s">
        <v>221</v>
      </c>
      <c r="F15" s="527">
        <v>12205700</v>
      </c>
      <c r="G15" s="485"/>
      <c r="H15" s="485"/>
      <c r="I15" s="623" t="s">
        <v>282</v>
      </c>
      <c r="J15" s="581"/>
      <c r="K15" s="511"/>
      <c r="L15" s="511"/>
      <c r="M15" s="624" t="s">
        <v>283</v>
      </c>
      <c r="N15" s="624" t="s">
        <v>307</v>
      </c>
      <c r="O15" s="624" t="s">
        <v>316</v>
      </c>
      <c r="P15" s="624" t="s">
        <v>330</v>
      </c>
      <c r="Q15" s="624" t="s">
        <v>349</v>
      </c>
      <c r="R15" s="624" t="s">
        <v>349</v>
      </c>
      <c r="S15" s="454"/>
      <c r="T15" s="454"/>
      <c r="U15" s="454"/>
      <c r="V15" s="454"/>
      <c r="W15" s="454"/>
    </row>
    <row r="16" spans="1:42" s="302" customFormat="1" ht="409.5" x14ac:dyDescent="0.2">
      <c r="A16" s="483"/>
      <c r="B16" s="483"/>
      <c r="C16" s="621" t="s">
        <v>228</v>
      </c>
      <c r="D16" s="627" t="s">
        <v>5</v>
      </c>
      <c r="E16" s="625" t="s">
        <v>210</v>
      </c>
      <c r="F16" s="626"/>
      <c r="G16" s="485"/>
      <c r="H16" s="485"/>
      <c r="I16" s="623" t="s">
        <v>284</v>
      </c>
      <c r="J16" s="581"/>
      <c r="K16" s="511"/>
      <c r="L16" s="511"/>
      <c r="M16" s="624" t="s">
        <v>284</v>
      </c>
      <c r="N16" s="624" t="s">
        <v>308</v>
      </c>
      <c r="O16" s="624" t="s">
        <v>317</v>
      </c>
      <c r="P16" s="624" t="s">
        <v>331</v>
      </c>
      <c r="Q16" s="624" t="s">
        <v>350</v>
      </c>
      <c r="R16" s="624" t="s">
        <v>364</v>
      </c>
      <c r="S16" s="454"/>
      <c r="T16" s="454"/>
      <c r="U16" s="454"/>
      <c r="V16" s="454"/>
      <c r="W16" s="454"/>
    </row>
    <row r="17" spans="1:50" s="9" customFormat="1" ht="18" customHeight="1" x14ac:dyDescent="0.2">
      <c r="A17" s="6"/>
      <c r="B17" s="6"/>
      <c r="C17" s="6"/>
      <c r="D17" s="6"/>
      <c r="E17" s="7"/>
      <c r="F17" s="335"/>
      <c r="G17" s="11"/>
      <c r="H17" s="11"/>
      <c r="I17" s="11"/>
      <c r="J17" s="11"/>
      <c r="K17" s="10"/>
      <c r="L17" s="10"/>
      <c r="M17" s="11"/>
      <c r="N17" s="11"/>
      <c r="O17" s="11"/>
      <c r="P17" s="11"/>
      <c r="Q17" s="11"/>
      <c r="R17" s="11"/>
      <c r="S17" s="437"/>
      <c r="T17" s="437"/>
      <c r="U17" s="437"/>
      <c r="V17" s="437"/>
      <c r="W17" s="437"/>
    </row>
    <row r="18" spans="1:50" s="19" customFormat="1" ht="22.5" thickBot="1" x14ac:dyDescent="0.55000000000000004">
      <c r="A18" s="266">
        <f>+A16</f>
        <v>0</v>
      </c>
      <c r="B18" s="244"/>
      <c r="C18" s="244"/>
      <c r="D18" s="244"/>
      <c r="E18" s="245" t="s">
        <v>33</v>
      </c>
      <c r="F18" s="330">
        <f>SUM(F15:F17)</f>
        <v>12205700</v>
      </c>
      <c r="G18" s="330">
        <f>SUM(G15:G17)</f>
        <v>0</v>
      </c>
      <c r="H18" s="330">
        <f>SUM(H15:H17)</f>
        <v>0</v>
      </c>
      <c r="I18" s="246"/>
      <c r="J18" s="246">
        <f>SUM(J15:J17)</f>
        <v>0</v>
      </c>
      <c r="K18" s="246">
        <f>SUM(K15:K17)</f>
        <v>0</v>
      </c>
      <c r="L18" s="246">
        <f>SUM(L15:L17)</f>
        <v>0</v>
      </c>
      <c r="M18" s="246"/>
      <c r="N18" s="246"/>
      <c r="O18" s="246"/>
      <c r="P18" s="246"/>
      <c r="Q18" s="246"/>
      <c r="R18" s="246"/>
      <c r="S18" s="455">
        <f>+F18+G18</f>
        <v>12205700</v>
      </c>
      <c r="T18" s="451"/>
      <c r="U18" s="451"/>
      <c r="V18" s="453"/>
      <c r="W18" s="453"/>
    </row>
    <row r="19" spans="1:50" s="28" customFormat="1" ht="22.5" thickBot="1" x14ac:dyDescent="0.55000000000000004">
      <c r="A19" s="247">
        <f>+A13+A18</f>
        <v>0</v>
      </c>
      <c r="B19" s="248"/>
      <c r="C19" s="248"/>
      <c r="D19" s="248"/>
      <c r="E19" s="248" t="s">
        <v>185</v>
      </c>
      <c r="F19" s="331">
        <f>F13+F18</f>
        <v>12205700</v>
      </c>
      <c r="G19" s="310">
        <f>+G13+G18</f>
        <v>0</v>
      </c>
      <c r="H19" s="310">
        <f>+H13+H18</f>
        <v>0</v>
      </c>
      <c r="I19" s="249"/>
      <c r="J19" s="249">
        <f>J13+J18</f>
        <v>0</v>
      </c>
      <c r="K19" s="249">
        <f>K13+K18</f>
        <v>0</v>
      </c>
      <c r="L19" s="249">
        <f>L13+L18</f>
        <v>0</v>
      </c>
      <c r="M19" s="249"/>
      <c r="N19" s="249"/>
      <c r="O19" s="249"/>
      <c r="P19" s="249"/>
      <c r="Q19" s="249"/>
      <c r="R19" s="249"/>
      <c r="S19" s="436">
        <f>+S13+S18</f>
        <v>12205700</v>
      </c>
      <c r="T19" s="457"/>
      <c r="U19" s="457"/>
      <c r="V19" s="434"/>
      <c r="W19" s="434"/>
      <c r="X19" s="2"/>
      <c r="Y19" s="2"/>
      <c r="Z19" s="2"/>
      <c r="AA19" s="2"/>
      <c r="AB19" s="2"/>
      <c r="AC19" s="2"/>
      <c r="AD19" s="2"/>
      <c r="AE19" s="2"/>
    </row>
    <row r="20" spans="1:50" s="9" customFormat="1" x14ac:dyDescent="0.2">
      <c r="A20" s="15"/>
      <c r="B20" s="15"/>
      <c r="C20" s="15"/>
      <c r="D20" s="15"/>
      <c r="E20" s="31"/>
      <c r="F20" s="21"/>
      <c r="G20" s="20"/>
      <c r="H20" s="20"/>
      <c r="I20" s="20"/>
      <c r="J20" s="20"/>
      <c r="K20" s="104"/>
      <c r="L20" s="104"/>
      <c r="M20" s="20"/>
      <c r="N20" s="20"/>
      <c r="O20" s="20"/>
      <c r="P20" s="20"/>
      <c r="Q20" s="20"/>
      <c r="R20" s="20"/>
      <c r="S20" s="437"/>
      <c r="T20" s="437"/>
      <c r="U20" s="437"/>
      <c r="V20" s="437"/>
      <c r="W20" s="437"/>
    </row>
    <row r="21" spans="1:50" s="9" customFormat="1" x14ac:dyDescent="0.5">
      <c r="A21" s="15"/>
      <c r="B21" s="15"/>
      <c r="C21" s="15"/>
      <c r="D21" s="15"/>
      <c r="E21" s="31"/>
      <c r="F21" s="35"/>
      <c r="G21" s="20"/>
      <c r="H21" s="20"/>
      <c r="I21" s="20"/>
      <c r="J21" s="20"/>
      <c r="K21" s="104"/>
      <c r="L21" s="104"/>
      <c r="M21" s="20"/>
      <c r="N21" s="20"/>
      <c r="O21" s="20"/>
      <c r="P21" s="20"/>
      <c r="Q21" s="20"/>
      <c r="R21" s="20"/>
      <c r="S21" s="437"/>
      <c r="T21" s="437"/>
      <c r="U21" s="437"/>
      <c r="V21" s="437"/>
      <c r="W21" s="437"/>
    </row>
    <row r="23" spans="1:50" s="23" customFormat="1" x14ac:dyDescent="0.5">
      <c r="A23" s="22"/>
      <c r="B23" s="22"/>
      <c r="C23" s="22"/>
      <c r="D23" s="22"/>
      <c r="E23" s="81"/>
      <c r="F23" s="286"/>
      <c r="G23" s="125"/>
      <c r="H23" s="125"/>
      <c r="I23" s="125"/>
      <c r="J23" s="125"/>
      <c r="K23" s="190"/>
      <c r="L23" s="190"/>
      <c r="M23" s="125"/>
      <c r="N23" s="125"/>
      <c r="O23" s="125"/>
      <c r="P23" s="125"/>
      <c r="Q23" s="125"/>
      <c r="R23" s="125"/>
      <c r="S23" s="434"/>
      <c r="T23" s="434"/>
      <c r="U23" s="434"/>
      <c r="V23" s="434"/>
      <c r="W23" s="434"/>
      <c r="X23" s="24"/>
      <c r="Y23" s="24"/>
      <c r="Z23" s="24"/>
      <c r="AA23" s="24"/>
      <c r="AB23" s="24"/>
      <c r="AC23" s="24"/>
      <c r="AD23" s="24"/>
      <c r="AE23" s="24"/>
      <c r="AF23" s="24"/>
      <c r="AG23" s="24"/>
      <c r="AH23" s="24"/>
      <c r="AI23" s="24"/>
      <c r="AJ23" s="24"/>
      <c r="AK23" s="24"/>
      <c r="AL23" s="24"/>
      <c r="AM23" s="24"/>
      <c r="AN23" s="24"/>
      <c r="AO23" s="24"/>
      <c r="AP23" s="24"/>
      <c r="AQ23" s="24"/>
      <c r="AR23" s="24"/>
      <c r="AS23" s="24"/>
      <c r="AT23" s="24"/>
      <c r="AU23" s="24"/>
      <c r="AV23" s="24"/>
      <c r="AW23" s="24"/>
      <c r="AX23" s="24"/>
    </row>
    <row r="24" spans="1:50" s="23" customFormat="1" x14ac:dyDescent="0.5">
      <c r="A24" s="22"/>
      <c r="B24" s="22"/>
      <c r="C24" s="22"/>
      <c r="D24" s="22"/>
      <c r="F24" s="25"/>
      <c r="G24" s="107"/>
      <c r="H24" s="107"/>
      <c r="I24" s="107"/>
      <c r="J24" s="107"/>
      <c r="K24" s="190"/>
      <c r="L24" s="190"/>
      <c r="M24" s="107"/>
      <c r="N24" s="107"/>
      <c r="O24" s="107"/>
      <c r="P24" s="107"/>
      <c r="Q24" s="107"/>
      <c r="R24" s="107"/>
      <c r="S24" s="434"/>
      <c r="T24" s="434"/>
      <c r="U24" s="434"/>
      <c r="V24" s="434"/>
      <c r="W24" s="43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  <c r="AM24" s="24"/>
      <c r="AN24" s="24"/>
      <c r="AO24" s="24"/>
      <c r="AP24" s="24"/>
      <c r="AQ24" s="24"/>
      <c r="AR24" s="24"/>
      <c r="AS24" s="24"/>
      <c r="AT24" s="24"/>
      <c r="AU24" s="24"/>
      <c r="AV24" s="24"/>
      <c r="AW24" s="24"/>
      <c r="AX24" s="24"/>
    </row>
    <row r="25" spans="1:50" s="23" customFormat="1" x14ac:dyDescent="0.5">
      <c r="A25" s="22"/>
      <c r="B25" s="22"/>
      <c r="C25" s="22"/>
      <c r="D25" s="22"/>
      <c r="F25" s="25"/>
      <c r="G25" s="107"/>
      <c r="H25" s="107"/>
      <c r="I25" s="107"/>
      <c r="J25" s="107"/>
      <c r="K25" s="190"/>
      <c r="L25" s="190"/>
      <c r="M25" s="107"/>
      <c r="N25" s="107"/>
      <c r="O25" s="107"/>
      <c r="P25" s="107"/>
      <c r="Q25" s="107"/>
      <c r="R25" s="107"/>
      <c r="S25" s="434"/>
      <c r="T25" s="434"/>
      <c r="U25" s="434"/>
      <c r="V25" s="434"/>
      <c r="W25" s="43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24"/>
      <c r="AK25" s="24"/>
      <c r="AL25" s="24"/>
      <c r="AM25" s="24"/>
      <c r="AN25" s="24"/>
      <c r="AO25" s="24"/>
      <c r="AP25" s="24"/>
      <c r="AQ25" s="24"/>
      <c r="AR25" s="24"/>
      <c r="AS25" s="24"/>
      <c r="AT25" s="24"/>
      <c r="AU25" s="24"/>
      <c r="AV25" s="24"/>
      <c r="AW25" s="24"/>
      <c r="AX25" s="24"/>
    </row>
    <row r="26" spans="1:50" s="23" customFormat="1" x14ac:dyDescent="0.5">
      <c r="A26" s="22"/>
      <c r="B26" s="22"/>
      <c r="C26" s="22"/>
      <c r="D26" s="22"/>
      <c r="F26" s="25"/>
      <c r="G26" s="107"/>
      <c r="H26" s="107"/>
      <c r="I26" s="107"/>
      <c r="J26" s="107"/>
      <c r="K26" s="190"/>
      <c r="L26" s="190"/>
      <c r="M26" s="107"/>
      <c r="N26" s="107"/>
      <c r="O26" s="107"/>
      <c r="P26" s="107"/>
      <c r="Q26" s="107"/>
      <c r="R26" s="107"/>
      <c r="S26" s="434"/>
      <c r="T26" s="434"/>
      <c r="U26" s="434"/>
      <c r="V26" s="434"/>
      <c r="W26" s="43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  <c r="AK26" s="24"/>
      <c r="AL26" s="24"/>
      <c r="AM26" s="24"/>
      <c r="AN26" s="24"/>
      <c r="AO26" s="24"/>
      <c r="AP26" s="24"/>
      <c r="AQ26" s="24"/>
      <c r="AR26" s="24"/>
      <c r="AS26" s="24"/>
      <c r="AT26" s="24"/>
      <c r="AU26" s="24"/>
      <c r="AV26" s="24"/>
      <c r="AW26" s="24"/>
      <c r="AX26" s="24"/>
    </row>
  </sheetData>
  <autoFilter ref="R1:R26"/>
  <mergeCells count="25">
    <mergeCell ref="A1:R1"/>
    <mergeCell ref="A2:R2"/>
    <mergeCell ref="A3:R3"/>
    <mergeCell ref="U5:U8"/>
    <mergeCell ref="F4:G4"/>
    <mergeCell ref="E5:E8"/>
    <mergeCell ref="J5:J8"/>
    <mergeCell ref="A5:A8"/>
    <mergeCell ref="B5:B8"/>
    <mergeCell ref="T5:T8"/>
    <mergeCell ref="F6:F8"/>
    <mergeCell ref="D5:D8"/>
    <mergeCell ref="G6:G8"/>
    <mergeCell ref="C5:C8"/>
    <mergeCell ref="K5:K8"/>
    <mergeCell ref="P5:P8"/>
    <mergeCell ref="Q5:Q8"/>
    <mergeCell ref="L5:L8"/>
    <mergeCell ref="I5:I8"/>
    <mergeCell ref="R5:R8"/>
    <mergeCell ref="F5:H5"/>
    <mergeCell ref="H6:H8"/>
    <mergeCell ref="N5:N8"/>
    <mergeCell ref="M5:M8"/>
    <mergeCell ref="O5:O8"/>
  </mergeCells>
  <phoneticPr fontId="2" type="noConversion"/>
  <conditionalFormatting sqref="F11">
    <cfRule type="cellIs" dxfId="21" priority="4" stopIfTrue="1" operator="between">
      <formula>2000001</formula>
      <formula>500000000</formula>
    </cfRule>
  </conditionalFormatting>
  <conditionalFormatting sqref="F15:F16">
    <cfRule type="cellIs" dxfId="20" priority="1" stopIfTrue="1" operator="between">
      <formula>2000001</formula>
      <formula>500000000</formula>
    </cfRule>
  </conditionalFormatting>
  <pageMargins left="0.55118110236220474" right="0.55118110236220474" top="0.23622047244094491" bottom="0.43307086614173229" header="0.15748031496062992" footer="0.35433070866141736"/>
  <pageSetup paperSize="9" scale="80" orientation="landscape" blackAndWhite="1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26"/>
  <sheetViews>
    <sheetView topLeftCell="A12" zoomScaleNormal="100" zoomScaleSheetLayoutView="100" workbookViewId="0">
      <selection activeCell="F15" sqref="F15"/>
    </sheetView>
  </sheetViews>
  <sheetFormatPr defaultRowHeight="21.75" x14ac:dyDescent="0.5"/>
  <cols>
    <col min="1" max="1" width="5.85546875" style="3" customWidth="1"/>
    <col min="2" max="3" width="6.7109375" style="3" customWidth="1"/>
    <col min="4" max="4" width="7" style="3" customWidth="1"/>
    <col min="5" max="5" width="42.42578125" style="1" customWidth="1"/>
    <col min="6" max="6" width="17.28515625" style="4" customWidth="1"/>
    <col min="7" max="7" width="13.85546875" style="106" customWidth="1"/>
    <col min="8" max="8" width="13.85546875" style="106" hidden="1" customWidth="1"/>
    <col min="9" max="9" width="28.5703125" style="106" hidden="1" customWidth="1"/>
    <col min="10" max="10" width="13.140625" style="106" hidden="1" customWidth="1"/>
    <col min="11" max="11" width="12.28515625" style="156" hidden="1" customWidth="1"/>
    <col min="12" max="12" width="14.28515625" style="156" hidden="1" customWidth="1"/>
    <col min="13" max="13" width="28.5703125" style="106" hidden="1" customWidth="1"/>
    <col min="14" max="15" width="36.140625" style="106" hidden="1" customWidth="1"/>
    <col min="16" max="16" width="37.5703125" style="106" hidden="1" customWidth="1"/>
    <col min="17" max="18" width="42.7109375" style="106" customWidth="1"/>
    <col min="19" max="19" width="19.5703125" style="434" bestFit="1" customWidth="1"/>
    <col min="20" max="20" width="9.140625" style="434"/>
    <col min="21" max="21" width="14.5703125" style="434" bestFit="1" customWidth="1"/>
    <col min="22" max="22" width="9.140625" style="434"/>
    <col min="23" max="23" width="13.5703125" style="434" bestFit="1" customWidth="1"/>
    <col min="24" max="31" width="9.140625" style="2"/>
    <col min="32" max="16384" width="9.140625" style="1"/>
  </cols>
  <sheetData>
    <row r="1" spans="1:42" x14ac:dyDescent="0.5">
      <c r="A1" s="725" t="s">
        <v>208</v>
      </c>
      <c r="B1" s="725"/>
      <c r="C1" s="725"/>
      <c r="D1" s="725"/>
      <c r="E1" s="725"/>
      <c r="F1" s="725"/>
      <c r="G1" s="725"/>
      <c r="H1" s="725"/>
      <c r="I1" s="725"/>
      <c r="J1" s="725"/>
      <c r="K1" s="725"/>
      <c r="L1" s="725"/>
      <c r="M1" s="725"/>
      <c r="N1" s="725"/>
      <c r="O1" s="725"/>
      <c r="P1" s="725"/>
      <c r="Q1" s="725"/>
      <c r="R1" s="725"/>
      <c r="U1" s="434" t="s">
        <v>261</v>
      </c>
      <c r="W1" s="434" t="s">
        <v>202</v>
      </c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</row>
    <row r="2" spans="1:42" x14ac:dyDescent="0.5">
      <c r="A2" s="725" t="s">
        <v>8</v>
      </c>
      <c r="B2" s="725"/>
      <c r="C2" s="725"/>
      <c r="D2" s="725"/>
      <c r="E2" s="725"/>
      <c r="F2" s="725"/>
      <c r="G2" s="725"/>
      <c r="H2" s="725"/>
      <c r="I2" s="725"/>
      <c r="J2" s="725"/>
      <c r="K2" s="725"/>
      <c r="L2" s="725"/>
      <c r="M2" s="725"/>
      <c r="N2" s="725"/>
      <c r="O2" s="725"/>
      <c r="P2" s="725"/>
      <c r="Q2" s="725"/>
      <c r="R2" s="725"/>
      <c r="S2" s="435" t="s">
        <v>259</v>
      </c>
      <c r="T2" s="434">
        <v>8</v>
      </c>
      <c r="U2" s="436" t="e">
        <f>+#REF!+#REF!+#REF!+#REF!+#REF!+#REF!+#REF!+#REF!</f>
        <v>#REF!</v>
      </c>
      <c r="V2" s="436" t="s">
        <v>207</v>
      </c>
      <c r="W2" s="434" t="s">
        <v>207</v>
      </c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</row>
    <row r="3" spans="1:42" x14ac:dyDescent="0.5">
      <c r="A3" s="725" t="s">
        <v>363</v>
      </c>
      <c r="B3" s="725"/>
      <c r="C3" s="725"/>
      <c r="D3" s="725"/>
      <c r="E3" s="725"/>
      <c r="F3" s="725"/>
      <c r="G3" s="725"/>
      <c r="H3" s="725"/>
      <c r="I3" s="725"/>
      <c r="J3" s="725"/>
      <c r="K3" s="725"/>
      <c r="L3" s="725"/>
      <c r="M3" s="725"/>
      <c r="N3" s="725"/>
      <c r="O3" s="725"/>
      <c r="P3" s="725"/>
      <c r="Q3" s="725"/>
      <c r="R3" s="725"/>
      <c r="S3" s="437" t="s">
        <v>260</v>
      </c>
      <c r="T3" s="438">
        <v>2</v>
      </c>
      <c r="U3" s="439" t="e">
        <f>+#REF!+#REF!</f>
        <v>#REF!</v>
      </c>
      <c r="V3" s="440">
        <v>2</v>
      </c>
      <c r="W3" s="439" t="e">
        <f>+#REF!+#REF!</f>
        <v>#REF!</v>
      </c>
      <c r="X3" s="1"/>
      <c r="Y3" s="1"/>
      <c r="Z3" s="1"/>
      <c r="AA3" s="1"/>
      <c r="AB3" s="1"/>
      <c r="AC3" s="1"/>
      <c r="AD3" s="1"/>
      <c r="AE3" s="1"/>
    </row>
    <row r="4" spans="1:42" ht="22.5" customHeight="1" x14ac:dyDescent="0.5">
      <c r="A4" s="1"/>
      <c r="B4" s="1"/>
      <c r="C4" s="1"/>
      <c r="D4" s="1"/>
      <c r="F4" s="734"/>
      <c r="G4" s="734"/>
      <c r="H4" s="3"/>
      <c r="I4" s="3"/>
      <c r="J4" s="5"/>
      <c r="M4" s="3"/>
      <c r="N4" s="503"/>
      <c r="O4" s="688"/>
      <c r="P4" s="691"/>
      <c r="Q4" s="694"/>
      <c r="R4" s="701"/>
      <c r="S4" s="434" t="s">
        <v>265</v>
      </c>
      <c r="T4" s="442" t="s">
        <v>207</v>
      </c>
      <c r="U4" s="442" t="s">
        <v>207</v>
      </c>
      <c r="V4" s="434" t="s">
        <v>207</v>
      </c>
      <c r="W4" s="434" t="s">
        <v>207</v>
      </c>
    </row>
    <row r="5" spans="1:42" ht="21.75" customHeight="1" x14ac:dyDescent="0.5">
      <c r="A5" s="723" t="s">
        <v>19</v>
      </c>
      <c r="B5" s="723" t="s">
        <v>20</v>
      </c>
      <c r="C5" s="723" t="s">
        <v>129</v>
      </c>
      <c r="D5" s="723" t="s">
        <v>21</v>
      </c>
      <c r="E5" s="723" t="s">
        <v>29</v>
      </c>
      <c r="F5" s="736" t="s">
        <v>26</v>
      </c>
      <c r="G5" s="737"/>
      <c r="H5" s="738"/>
      <c r="I5" s="726" t="s">
        <v>264</v>
      </c>
      <c r="J5" s="750" t="s">
        <v>122</v>
      </c>
      <c r="K5" s="726" t="s">
        <v>121</v>
      </c>
      <c r="L5" s="729" t="s">
        <v>123</v>
      </c>
      <c r="M5" s="741" t="s">
        <v>267</v>
      </c>
      <c r="N5" s="741" t="s">
        <v>291</v>
      </c>
      <c r="O5" s="741" t="s">
        <v>310</v>
      </c>
      <c r="P5" s="741" t="s">
        <v>327</v>
      </c>
      <c r="Q5" s="741" t="s">
        <v>341</v>
      </c>
      <c r="R5" s="741" t="s">
        <v>362</v>
      </c>
      <c r="T5" s="744" t="s">
        <v>142</v>
      </c>
      <c r="U5" s="744" t="s">
        <v>150</v>
      </c>
    </row>
    <row r="6" spans="1:42" ht="21" customHeight="1" x14ac:dyDescent="0.5">
      <c r="A6" s="724"/>
      <c r="B6" s="724"/>
      <c r="C6" s="724"/>
      <c r="D6" s="724"/>
      <c r="E6" s="724"/>
      <c r="F6" s="731" t="s">
        <v>46</v>
      </c>
      <c r="G6" s="727" t="s">
        <v>103</v>
      </c>
      <c r="H6" s="726" t="s">
        <v>150</v>
      </c>
      <c r="I6" s="727"/>
      <c r="J6" s="751"/>
      <c r="K6" s="727"/>
      <c r="L6" s="730"/>
      <c r="M6" s="742"/>
      <c r="N6" s="742"/>
      <c r="O6" s="742"/>
      <c r="P6" s="742"/>
      <c r="Q6" s="742"/>
      <c r="R6" s="742"/>
      <c r="T6" s="744"/>
      <c r="U6" s="744"/>
    </row>
    <row r="7" spans="1:42" ht="21" customHeight="1" x14ac:dyDescent="0.5">
      <c r="A7" s="724"/>
      <c r="B7" s="724"/>
      <c r="C7" s="724"/>
      <c r="D7" s="724"/>
      <c r="E7" s="724"/>
      <c r="F7" s="731"/>
      <c r="G7" s="727"/>
      <c r="H7" s="727"/>
      <c r="I7" s="727"/>
      <c r="J7" s="751"/>
      <c r="K7" s="727"/>
      <c r="L7" s="730"/>
      <c r="M7" s="742"/>
      <c r="N7" s="742"/>
      <c r="O7" s="742"/>
      <c r="P7" s="742"/>
      <c r="Q7" s="742"/>
      <c r="R7" s="742"/>
      <c r="T7" s="744"/>
      <c r="U7" s="744"/>
    </row>
    <row r="8" spans="1:42" ht="18" customHeight="1" x14ac:dyDescent="0.5">
      <c r="A8" s="724"/>
      <c r="B8" s="724"/>
      <c r="C8" s="733"/>
      <c r="D8" s="724"/>
      <c r="E8" s="724"/>
      <c r="F8" s="732"/>
      <c r="G8" s="728"/>
      <c r="H8" s="728"/>
      <c r="I8" s="728"/>
      <c r="J8" s="752"/>
      <c r="K8" s="728"/>
      <c r="L8" s="730"/>
      <c r="M8" s="743"/>
      <c r="N8" s="743"/>
      <c r="O8" s="743"/>
      <c r="P8" s="743"/>
      <c r="Q8" s="743"/>
      <c r="R8" s="743"/>
      <c r="T8" s="744"/>
      <c r="U8" s="744"/>
    </row>
    <row r="9" spans="1:42" x14ac:dyDescent="0.5">
      <c r="A9" s="12"/>
      <c r="B9" s="12"/>
      <c r="C9" s="12"/>
      <c r="D9" s="12"/>
      <c r="E9" s="32" t="s">
        <v>2</v>
      </c>
      <c r="F9" s="12"/>
      <c r="G9" s="105"/>
      <c r="H9" s="105"/>
      <c r="I9" s="105"/>
      <c r="J9" s="279"/>
      <c r="K9" s="189"/>
      <c r="L9" s="189"/>
      <c r="M9" s="105"/>
      <c r="N9" s="105"/>
      <c r="O9" s="105"/>
      <c r="P9" s="105"/>
      <c r="Q9" s="105"/>
      <c r="R9" s="105"/>
    </row>
    <row r="10" spans="1:42" s="9" customFormat="1" x14ac:dyDescent="0.2">
      <c r="A10" s="6"/>
      <c r="B10" s="6"/>
      <c r="C10" s="6"/>
      <c r="D10" s="6"/>
      <c r="E10" s="17" t="s">
        <v>37</v>
      </c>
      <c r="F10" s="29"/>
      <c r="G10" s="11"/>
      <c r="H10" s="11"/>
      <c r="I10" s="11"/>
      <c r="J10" s="280"/>
      <c r="K10" s="10"/>
      <c r="L10" s="10"/>
      <c r="M10" s="11"/>
      <c r="N10" s="11"/>
      <c r="O10" s="11"/>
      <c r="P10" s="11"/>
      <c r="Q10" s="11"/>
      <c r="R10" s="11"/>
      <c r="S10" s="437"/>
      <c r="T10" s="437"/>
      <c r="U10" s="437"/>
      <c r="V10" s="437"/>
      <c r="W10" s="437"/>
    </row>
    <row r="11" spans="1:42" s="19" customFormat="1" ht="195.75" x14ac:dyDescent="0.2">
      <c r="A11" s="483"/>
      <c r="B11" s="628"/>
      <c r="C11" s="553" t="s">
        <v>215</v>
      </c>
      <c r="D11" s="628" t="s">
        <v>2</v>
      </c>
      <c r="E11" s="605" t="s">
        <v>229</v>
      </c>
      <c r="F11" s="584"/>
      <c r="G11" s="489"/>
      <c r="H11" s="489"/>
      <c r="I11" s="614" t="s">
        <v>285</v>
      </c>
      <c r="J11" s="552"/>
      <c r="K11" s="543"/>
      <c r="L11" s="543"/>
      <c r="M11" s="614" t="s">
        <v>285</v>
      </c>
      <c r="N11" s="614" t="s">
        <v>299</v>
      </c>
      <c r="O11" s="614" t="s">
        <v>322</v>
      </c>
      <c r="P11" s="614" t="s">
        <v>339</v>
      </c>
      <c r="Q11" s="614" t="s">
        <v>356</v>
      </c>
      <c r="R11" s="614" t="s">
        <v>371</v>
      </c>
      <c r="S11" s="453"/>
      <c r="T11" s="453"/>
      <c r="U11" s="453"/>
      <c r="V11" s="453"/>
      <c r="W11" s="453"/>
    </row>
    <row r="12" spans="1:42" s="9" customFormat="1" ht="17.25" customHeight="1" x14ac:dyDescent="0.2">
      <c r="A12" s="6"/>
      <c r="B12" s="13"/>
      <c r="C12" s="13"/>
      <c r="D12" s="13"/>
      <c r="E12" s="7"/>
      <c r="F12" s="334"/>
      <c r="G12" s="11"/>
      <c r="H12" s="11"/>
      <c r="I12" s="11"/>
      <c r="J12" s="280"/>
      <c r="K12" s="10"/>
      <c r="L12" s="10"/>
      <c r="M12" s="11"/>
      <c r="N12" s="11"/>
      <c r="O12" s="11"/>
      <c r="P12" s="11"/>
      <c r="Q12" s="11"/>
      <c r="R12" s="11"/>
      <c r="S12" s="437"/>
      <c r="T12" s="437"/>
      <c r="U12" s="437"/>
      <c r="V12" s="437"/>
      <c r="W12" s="437"/>
    </row>
    <row r="13" spans="1:42" s="14" customFormat="1" ht="19.5" customHeight="1" x14ac:dyDescent="0.5">
      <c r="A13" s="241">
        <f>+A11</f>
        <v>0</v>
      </c>
      <c r="B13" s="241"/>
      <c r="C13" s="241"/>
      <c r="D13" s="241"/>
      <c r="E13" s="242" t="s">
        <v>47</v>
      </c>
      <c r="F13" s="329">
        <f>SUM(F11:F12)</f>
        <v>0</v>
      </c>
      <c r="G13" s="329">
        <f>SUM(G11:G12)</f>
        <v>0</v>
      </c>
      <c r="H13" s="243" t="e">
        <f>SUM(#REF!)</f>
        <v>#REF!</v>
      </c>
      <c r="I13" s="243"/>
      <c r="J13" s="284" t="e">
        <f>SUM(#REF!)</f>
        <v>#REF!</v>
      </c>
      <c r="K13" s="243" t="e">
        <f>SUM(#REF!)</f>
        <v>#REF!</v>
      </c>
      <c r="L13" s="243" t="e">
        <f>SUM(#REF!)</f>
        <v>#REF!</v>
      </c>
      <c r="M13" s="243"/>
      <c r="N13" s="243"/>
      <c r="O13" s="243"/>
      <c r="P13" s="243"/>
      <c r="Q13" s="243"/>
      <c r="R13" s="243"/>
      <c r="S13" s="450">
        <f>+F13+G13</f>
        <v>0</v>
      </c>
      <c r="T13" s="451"/>
      <c r="U13" s="451"/>
      <c r="V13" s="452"/>
      <c r="W13" s="452"/>
    </row>
    <row r="14" spans="1:42" s="19" customFormat="1" x14ac:dyDescent="0.2">
      <c r="A14" s="17"/>
      <c r="B14" s="17"/>
      <c r="C14" s="17"/>
      <c r="D14" s="17"/>
      <c r="E14" s="30" t="s">
        <v>10</v>
      </c>
      <c r="F14" s="336"/>
      <c r="G14" s="34"/>
      <c r="H14" s="34"/>
      <c r="I14" s="34"/>
      <c r="J14" s="278"/>
      <c r="K14" s="18"/>
      <c r="L14" s="18"/>
      <c r="M14" s="34"/>
      <c r="N14" s="34"/>
      <c r="O14" s="34"/>
      <c r="P14" s="34"/>
      <c r="Q14" s="34"/>
      <c r="R14" s="34"/>
      <c r="S14" s="453"/>
      <c r="T14" s="453"/>
      <c r="U14" s="453"/>
      <c r="V14" s="453"/>
      <c r="W14" s="453"/>
    </row>
    <row r="15" spans="1:42" s="19" customFormat="1" ht="152.25" x14ac:dyDescent="0.2">
      <c r="A15" s="483"/>
      <c r="B15" s="483"/>
      <c r="C15" s="483"/>
      <c r="D15" s="483" t="s">
        <v>343</v>
      </c>
      <c r="E15" s="526" t="s">
        <v>344</v>
      </c>
      <c r="F15" s="696"/>
      <c r="G15" s="697"/>
      <c r="H15" s="697"/>
      <c r="I15" s="697"/>
      <c r="J15" s="698"/>
      <c r="K15" s="697"/>
      <c r="L15" s="697"/>
      <c r="M15" s="697"/>
      <c r="N15" s="697"/>
      <c r="O15" s="697"/>
      <c r="P15" s="699" t="s">
        <v>345</v>
      </c>
      <c r="Q15" s="700" t="s">
        <v>361</v>
      </c>
      <c r="R15" s="700" t="s">
        <v>372</v>
      </c>
      <c r="S15" s="453"/>
      <c r="T15" s="453"/>
      <c r="U15" s="453"/>
      <c r="V15" s="453"/>
      <c r="W15" s="453"/>
    </row>
    <row r="16" spans="1:42" s="19" customFormat="1" ht="21.75" hidden="1" customHeight="1" x14ac:dyDescent="0.2">
      <c r="A16" s="17"/>
      <c r="B16" s="17"/>
      <c r="C16" s="17"/>
      <c r="D16" s="17"/>
      <c r="E16" s="30"/>
      <c r="F16" s="336"/>
      <c r="G16" s="34"/>
      <c r="H16" s="34"/>
      <c r="I16" s="34"/>
      <c r="J16" s="278"/>
      <c r="K16" s="18"/>
      <c r="L16" s="18"/>
      <c r="M16" s="34"/>
      <c r="N16" s="34"/>
      <c r="O16" s="34"/>
      <c r="P16" s="34"/>
      <c r="Q16" s="34"/>
      <c r="R16" s="34"/>
      <c r="S16" s="453"/>
      <c r="T16" s="453"/>
      <c r="U16" s="453"/>
      <c r="V16" s="453"/>
      <c r="W16" s="453"/>
    </row>
    <row r="17" spans="1:50" s="9" customFormat="1" ht="21" customHeight="1" x14ac:dyDescent="0.2">
      <c r="A17" s="6"/>
      <c r="B17" s="6"/>
      <c r="C17" s="6"/>
      <c r="D17" s="6"/>
      <c r="E17" s="7"/>
      <c r="F17" s="335"/>
      <c r="G17" s="11"/>
      <c r="H17" s="11"/>
      <c r="I17" s="11"/>
      <c r="J17" s="280"/>
      <c r="K17" s="10"/>
      <c r="L17" s="10"/>
      <c r="M17" s="11"/>
      <c r="N17" s="11"/>
      <c r="O17" s="11"/>
      <c r="P17" s="11"/>
      <c r="Q17" s="11"/>
      <c r="R17" s="11"/>
      <c r="S17" s="437"/>
      <c r="T17" s="437"/>
      <c r="U17" s="437"/>
      <c r="V17" s="437"/>
      <c r="W17" s="437"/>
    </row>
    <row r="18" spans="1:50" s="19" customFormat="1" ht="22.5" thickBot="1" x14ac:dyDescent="0.55000000000000004">
      <c r="A18" s="266">
        <f>+A15</f>
        <v>0</v>
      </c>
      <c r="B18" s="266"/>
      <c r="C18" s="266"/>
      <c r="D18" s="266"/>
      <c r="E18" s="245" t="s">
        <v>33</v>
      </c>
      <c r="F18" s="330">
        <f>SUM(F15:F17)</f>
        <v>0</v>
      </c>
      <c r="G18" s="246">
        <f>SUM(G17:G17)</f>
        <v>0</v>
      </c>
      <c r="H18" s="246">
        <f>SUM(H17:H17)</f>
        <v>0</v>
      </c>
      <c r="I18" s="246"/>
      <c r="J18" s="285">
        <f>SUM(J17:J17)</f>
        <v>0</v>
      </c>
      <c r="K18" s="246">
        <f>SUM(K17:K17)</f>
        <v>0</v>
      </c>
      <c r="L18" s="246">
        <f>SUM(L17:L17)</f>
        <v>0</v>
      </c>
      <c r="M18" s="246"/>
      <c r="N18" s="246"/>
      <c r="O18" s="246"/>
      <c r="P18" s="246"/>
      <c r="Q18" s="246"/>
      <c r="R18" s="246"/>
      <c r="S18" s="455">
        <f>+F18+G18</f>
        <v>0</v>
      </c>
      <c r="T18" s="451"/>
      <c r="U18" s="451"/>
      <c r="V18" s="453"/>
      <c r="W18" s="453"/>
    </row>
    <row r="19" spans="1:50" s="28" customFormat="1" ht="22.5" thickBot="1" x14ac:dyDescent="0.55000000000000004">
      <c r="A19" s="247">
        <f>+A13+A18</f>
        <v>0</v>
      </c>
      <c r="B19" s="248"/>
      <c r="C19" s="248"/>
      <c r="D19" s="248"/>
      <c r="E19" s="248" t="s">
        <v>189</v>
      </c>
      <c r="F19" s="331">
        <f>F13+F18</f>
        <v>0</v>
      </c>
      <c r="G19" s="310">
        <f>+G13+G18</f>
        <v>0</v>
      </c>
      <c r="H19" s="310" t="e">
        <f>+H13+H18</f>
        <v>#REF!</v>
      </c>
      <c r="I19" s="249"/>
      <c r="J19" s="283" t="e">
        <f>J13+J18</f>
        <v>#REF!</v>
      </c>
      <c r="K19" s="249" t="e">
        <f>K13+K18</f>
        <v>#REF!</v>
      </c>
      <c r="L19" s="249" t="e">
        <f>L13+L18</f>
        <v>#REF!</v>
      </c>
      <c r="M19" s="249"/>
      <c r="N19" s="249"/>
      <c r="O19" s="249"/>
      <c r="P19" s="249"/>
      <c r="Q19" s="249"/>
      <c r="R19" s="249"/>
      <c r="S19" s="436">
        <f>+S13+S18</f>
        <v>0</v>
      </c>
      <c r="T19" s="457"/>
      <c r="U19" s="457"/>
      <c r="V19" s="434"/>
      <c r="W19" s="434"/>
      <c r="X19" s="2"/>
      <c r="Y19" s="2"/>
      <c r="Z19" s="2"/>
      <c r="AA19" s="2"/>
      <c r="AB19" s="2"/>
      <c r="AC19" s="2"/>
      <c r="AD19" s="2"/>
      <c r="AE19" s="2"/>
    </row>
    <row r="20" spans="1:50" s="9" customFormat="1" x14ac:dyDescent="0.2">
      <c r="A20" s="15"/>
      <c r="B20" s="15"/>
      <c r="C20" s="15"/>
      <c r="D20" s="15"/>
      <c r="E20" s="31"/>
      <c r="F20" s="21"/>
      <c r="G20" s="20"/>
      <c r="H20" s="20"/>
      <c r="I20" s="20"/>
      <c r="J20" s="20"/>
      <c r="K20" s="104"/>
      <c r="L20" s="104"/>
      <c r="M20" s="20"/>
      <c r="N20" s="20"/>
      <c r="O20" s="20"/>
      <c r="P20" s="20"/>
      <c r="Q20" s="20"/>
      <c r="R20" s="20"/>
      <c r="S20" s="437"/>
      <c r="T20" s="437"/>
      <c r="U20" s="437"/>
      <c r="V20" s="437"/>
      <c r="W20" s="437"/>
    </row>
    <row r="21" spans="1:50" s="9" customFormat="1" x14ac:dyDescent="0.5">
      <c r="A21" s="15"/>
      <c r="B21" s="15"/>
      <c r="C21" s="15"/>
      <c r="D21" s="15"/>
      <c r="E21" s="31"/>
      <c r="F21" s="35"/>
      <c r="G21" s="20"/>
      <c r="H21" s="20"/>
      <c r="I21" s="20"/>
      <c r="J21" s="20"/>
      <c r="K21" s="104"/>
      <c r="L21" s="104"/>
      <c r="M21" s="20"/>
      <c r="N21" s="20"/>
      <c r="O21" s="20"/>
      <c r="P21" s="20"/>
      <c r="Q21" s="20"/>
      <c r="R21" s="20"/>
      <c r="S21" s="437"/>
      <c r="T21" s="437"/>
      <c r="U21" s="437"/>
      <c r="V21" s="437"/>
      <c r="W21" s="437"/>
    </row>
    <row r="23" spans="1:50" s="23" customFormat="1" x14ac:dyDescent="0.5">
      <c r="A23" s="22"/>
      <c r="B23" s="22"/>
      <c r="C23" s="22"/>
      <c r="D23" s="22"/>
      <c r="E23" s="81"/>
      <c r="F23" s="286"/>
      <c r="G23" s="125"/>
      <c r="H23" s="125"/>
      <c r="I23" s="125"/>
      <c r="J23" s="125"/>
      <c r="K23" s="190"/>
      <c r="L23" s="190"/>
      <c r="M23" s="125"/>
      <c r="N23" s="125"/>
      <c r="O23" s="125"/>
      <c r="P23" s="125"/>
      <c r="Q23" s="125"/>
      <c r="R23" s="125"/>
      <c r="S23" s="434"/>
      <c r="T23" s="434"/>
      <c r="U23" s="434"/>
      <c r="V23" s="434"/>
      <c r="W23" s="434"/>
      <c r="X23" s="24"/>
      <c r="Y23" s="24"/>
      <c r="Z23" s="24"/>
      <c r="AA23" s="24"/>
      <c r="AB23" s="24"/>
      <c r="AC23" s="24"/>
      <c r="AD23" s="24"/>
      <c r="AE23" s="24"/>
      <c r="AF23" s="24"/>
      <c r="AG23" s="24"/>
      <c r="AH23" s="24"/>
      <c r="AI23" s="24"/>
      <c r="AJ23" s="24"/>
      <c r="AK23" s="24"/>
      <c r="AL23" s="24"/>
      <c r="AM23" s="24"/>
      <c r="AN23" s="24"/>
      <c r="AO23" s="24"/>
      <c r="AP23" s="24"/>
      <c r="AQ23" s="24"/>
      <c r="AR23" s="24"/>
      <c r="AS23" s="24"/>
      <c r="AT23" s="24"/>
      <c r="AU23" s="24"/>
      <c r="AV23" s="24"/>
      <c r="AW23" s="24"/>
      <c r="AX23" s="24"/>
    </row>
    <row r="24" spans="1:50" s="23" customFormat="1" x14ac:dyDescent="0.5">
      <c r="A24" s="22"/>
      <c r="B24" s="22"/>
      <c r="C24" s="22"/>
      <c r="D24" s="22"/>
      <c r="F24" s="25"/>
      <c r="G24" s="107"/>
      <c r="H24" s="107"/>
      <c r="I24" s="107"/>
      <c r="J24" s="107"/>
      <c r="K24" s="190"/>
      <c r="L24" s="190"/>
      <c r="M24" s="107"/>
      <c r="N24" s="107"/>
      <c r="O24" s="107"/>
      <c r="P24" s="107"/>
      <c r="Q24" s="107"/>
      <c r="R24" s="107"/>
      <c r="S24" s="434"/>
      <c r="T24" s="434"/>
      <c r="U24" s="434"/>
      <c r="V24" s="434"/>
      <c r="W24" s="43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  <c r="AM24" s="24"/>
      <c r="AN24" s="24"/>
      <c r="AO24" s="24"/>
      <c r="AP24" s="24"/>
      <c r="AQ24" s="24"/>
      <c r="AR24" s="24"/>
      <c r="AS24" s="24"/>
      <c r="AT24" s="24"/>
      <c r="AU24" s="24"/>
      <c r="AV24" s="24"/>
      <c r="AW24" s="24"/>
      <c r="AX24" s="24"/>
    </row>
    <row r="25" spans="1:50" s="23" customFormat="1" x14ac:dyDescent="0.5">
      <c r="A25" s="22"/>
      <c r="B25" s="22"/>
      <c r="C25" s="22"/>
      <c r="D25" s="22"/>
      <c r="F25" s="25"/>
      <c r="G25" s="107"/>
      <c r="H25" s="107"/>
      <c r="I25" s="107"/>
      <c r="J25" s="107"/>
      <c r="K25" s="190"/>
      <c r="L25" s="190"/>
      <c r="M25" s="107"/>
      <c r="N25" s="107"/>
      <c r="O25" s="107"/>
      <c r="P25" s="107"/>
      <c r="Q25" s="107"/>
      <c r="R25" s="107"/>
      <c r="S25" s="434"/>
      <c r="T25" s="434"/>
      <c r="U25" s="434"/>
      <c r="V25" s="434"/>
      <c r="W25" s="43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24"/>
      <c r="AK25" s="24"/>
      <c r="AL25" s="24"/>
      <c r="AM25" s="24"/>
      <c r="AN25" s="24"/>
      <c r="AO25" s="24"/>
      <c r="AP25" s="24"/>
      <c r="AQ25" s="24"/>
      <c r="AR25" s="24"/>
      <c r="AS25" s="24"/>
      <c r="AT25" s="24"/>
      <c r="AU25" s="24"/>
      <c r="AV25" s="24"/>
      <c r="AW25" s="24"/>
      <c r="AX25" s="24"/>
    </row>
    <row r="26" spans="1:50" s="23" customFormat="1" x14ac:dyDescent="0.5">
      <c r="A26" s="22"/>
      <c r="B26" s="22"/>
      <c r="C26" s="22"/>
      <c r="D26" s="22"/>
      <c r="F26" s="25"/>
      <c r="G26" s="107"/>
      <c r="H26" s="107"/>
      <c r="I26" s="107"/>
      <c r="J26" s="107"/>
      <c r="K26" s="190"/>
      <c r="L26" s="190"/>
      <c r="M26" s="107"/>
      <c r="N26" s="107"/>
      <c r="O26" s="107"/>
      <c r="P26" s="107"/>
      <c r="Q26" s="107"/>
      <c r="R26" s="107"/>
      <c r="S26" s="434"/>
      <c r="T26" s="434"/>
      <c r="U26" s="434"/>
      <c r="V26" s="434"/>
      <c r="W26" s="43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  <c r="AK26" s="24"/>
      <c r="AL26" s="24"/>
      <c r="AM26" s="24"/>
      <c r="AN26" s="24"/>
      <c r="AO26" s="24"/>
      <c r="AP26" s="24"/>
      <c r="AQ26" s="24"/>
      <c r="AR26" s="24"/>
      <c r="AS26" s="24"/>
      <c r="AT26" s="24"/>
      <c r="AU26" s="24"/>
      <c r="AV26" s="24"/>
      <c r="AW26" s="24"/>
      <c r="AX26" s="24"/>
    </row>
  </sheetData>
  <autoFilter ref="R1:R26"/>
  <mergeCells count="25">
    <mergeCell ref="A1:R1"/>
    <mergeCell ref="A2:R2"/>
    <mergeCell ref="A3:R3"/>
    <mergeCell ref="U5:U8"/>
    <mergeCell ref="F4:G4"/>
    <mergeCell ref="E5:E8"/>
    <mergeCell ref="J5:J8"/>
    <mergeCell ref="I5:I8"/>
    <mergeCell ref="G6:G8"/>
    <mergeCell ref="T5:T8"/>
    <mergeCell ref="F6:F8"/>
    <mergeCell ref="H6:H8"/>
    <mergeCell ref="M5:M8"/>
    <mergeCell ref="N5:N8"/>
    <mergeCell ref="O5:O8"/>
    <mergeCell ref="Q5:Q8"/>
    <mergeCell ref="L5:L8"/>
    <mergeCell ref="C5:C8"/>
    <mergeCell ref="F5:H5"/>
    <mergeCell ref="R5:R8"/>
    <mergeCell ref="A5:A8"/>
    <mergeCell ref="B5:B8"/>
    <mergeCell ref="D5:D8"/>
    <mergeCell ref="K5:K8"/>
    <mergeCell ref="P5:P8"/>
  </mergeCells>
  <phoneticPr fontId="2" type="noConversion"/>
  <conditionalFormatting sqref="F11">
    <cfRule type="cellIs" dxfId="19" priority="10" stopIfTrue="1" operator="between">
      <formula>2000001</formula>
      <formula>500000000</formula>
    </cfRule>
    <cfRule type="cellIs" dxfId="18" priority="11" stopIfTrue="1" operator="between">
      <formula>2000001</formula>
      <formula>500000000</formula>
    </cfRule>
  </conditionalFormatting>
  <conditionalFormatting sqref="F15">
    <cfRule type="cellIs" dxfId="17" priority="1" operator="between">
      <formula>2000000</formula>
      <formula>500000000</formula>
    </cfRule>
  </conditionalFormatting>
  <pageMargins left="0.55118110236220474" right="0.35433070866141736" top="0.47244094488188981" bottom="0.27559055118110237" header="0.27559055118110237" footer="0.39370078740157483"/>
  <pageSetup paperSize="9" scale="75" orientation="landscape" blackAndWhite="1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26"/>
  <sheetViews>
    <sheetView topLeftCell="A7" zoomScaleNormal="100" zoomScaleSheetLayoutView="100" workbookViewId="0">
      <selection activeCell="G16" sqref="G16"/>
    </sheetView>
  </sheetViews>
  <sheetFormatPr defaultRowHeight="21.75" x14ac:dyDescent="0.5"/>
  <cols>
    <col min="1" max="1" width="5.85546875" style="3" customWidth="1"/>
    <col min="2" max="3" width="6.7109375" style="3" customWidth="1"/>
    <col min="4" max="4" width="6.28515625" style="3" customWidth="1"/>
    <col min="5" max="5" width="42" style="1" customWidth="1"/>
    <col min="6" max="6" width="15" style="4" customWidth="1"/>
    <col min="7" max="7" width="13.28515625" style="106" customWidth="1"/>
    <col min="8" max="8" width="13.28515625" style="106" hidden="1" customWidth="1"/>
    <col min="9" max="9" width="29.140625" style="106" hidden="1" customWidth="1"/>
    <col min="10" max="10" width="13.140625" style="106" hidden="1" customWidth="1"/>
    <col min="11" max="11" width="12.28515625" style="156" hidden="1" customWidth="1"/>
    <col min="12" max="12" width="21.85546875" style="156" hidden="1" customWidth="1"/>
    <col min="13" max="15" width="29.140625" style="106" hidden="1" customWidth="1"/>
    <col min="16" max="17" width="29.140625" style="106" customWidth="1"/>
    <col min="18" max="18" width="4" style="441" customWidth="1"/>
    <col min="19" max="19" width="19.5703125" style="434" bestFit="1" customWidth="1"/>
    <col min="20" max="20" width="9.7109375" style="434" customWidth="1"/>
    <col min="21" max="21" width="13.5703125" style="434" bestFit="1" customWidth="1"/>
    <col min="22" max="22" width="9.140625" style="434"/>
    <col min="23" max="23" width="14.5703125" style="434" bestFit="1" customWidth="1"/>
    <col min="24" max="31" width="9.140625" style="2"/>
    <col min="32" max="16384" width="9.140625" style="1"/>
  </cols>
  <sheetData>
    <row r="1" spans="1:42" x14ac:dyDescent="0.5">
      <c r="A1" s="725" t="s">
        <v>208</v>
      </c>
      <c r="B1" s="725"/>
      <c r="C1" s="725"/>
      <c r="D1" s="725"/>
      <c r="E1" s="725"/>
      <c r="F1" s="725"/>
      <c r="G1" s="725"/>
      <c r="H1" s="725"/>
      <c r="I1" s="725"/>
      <c r="J1" s="725"/>
      <c r="K1" s="725"/>
      <c r="L1" s="725"/>
      <c r="M1" s="725"/>
      <c r="N1" s="725"/>
      <c r="O1" s="725"/>
      <c r="P1" s="725"/>
      <c r="Q1" s="725"/>
      <c r="R1" s="458"/>
      <c r="U1" s="434" t="s">
        <v>261</v>
      </c>
      <c r="W1" s="434" t="s">
        <v>202</v>
      </c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</row>
    <row r="2" spans="1:42" x14ac:dyDescent="0.5">
      <c r="A2" s="725" t="s">
        <v>8</v>
      </c>
      <c r="B2" s="725"/>
      <c r="C2" s="725"/>
      <c r="D2" s="725"/>
      <c r="E2" s="725"/>
      <c r="F2" s="725"/>
      <c r="G2" s="725"/>
      <c r="H2" s="725"/>
      <c r="I2" s="725"/>
      <c r="J2" s="725"/>
      <c r="K2" s="725"/>
      <c r="L2" s="725"/>
      <c r="M2" s="725"/>
      <c r="N2" s="725"/>
      <c r="O2" s="725"/>
      <c r="P2" s="725"/>
      <c r="Q2" s="725"/>
      <c r="R2" s="458"/>
      <c r="S2" s="435" t="s">
        <v>259</v>
      </c>
      <c r="T2" s="434">
        <v>27</v>
      </c>
      <c r="U2" s="436" t="e">
        <f>SUM(#REF!)</f>
        <v>#REF!</v>
      </c>
      <c r="V2" s="436" t="s">
        <v>207</v>
      </c>
      <c r="W2" s="434" t="s">
        <v>207</v>
      </c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</row>
    <row r="3" spans="1:42" x14ac:dyDescent="0.5">
      <c r="A3" s="725" t="s">
        <v>346</v>
      </c>
      <c r="B3" s="725"/>
      <c r="C3" s="725"/>
      <c r="D3" s="725"/>
      <c r="E3" s="725"/>
      <c r="F3" s="725"/>
      <c r="G3" s="725"/>
      <c r="H3" s="725"/>
      <c r="I3" s="725"/>
      <c r="J3" s="725"/>
      <c r="K3" s="725"/>
      <c r="L3" s="725"/>
      <c r="M3" s="725"/>
      <c r="N3" s="725"/>
      <c r="O3" s="725"/>
      <c r="P3" s="725"/>
      <c r="Q3" s="725"/>
      <c r="R3" s="458"/>
      <c r="S3" s="437" t="s">
        <v>260</v>
      </c>
      <c r="T3" s="438">
        <v>1</v>
      </c>
      <c r="U3" s="439" t="e">
        <f>+#REF!</f>
        <v>#REF!</v>
      </c>
      <c r="V3" s="440">
        <v>10</v>
      </c>
      <c r="W3" s="439" t="e">
        <f>SUM(#REF!)</f>
        <v>#REF!</v>
      </c>
      <c r="X3" s="1"/>
      <c r="Y3" s="1"/>
      <c r="Z3" s="1"/>
      <c r="AA3" s="1"/>
      <c r="AB3" s="1"/>
      <c r="AC3" s="1"/>
      <c r="AD3" s="1"/>
      <c r="AE3" s="1"/>
    </row>
    <row r="4" spans="1:42" x14ac:dyDescent="0.5">
      <c r="A4" s="1"/>
      <c r="B4" s="1"/>
      <c r="C4" s="1"/>
      <c r="D4" s="1"/>
      <c r="F4" s="734"/>
      <c r="G4" s="734"/>
      <c r="H4" s="3"/>
      <c r="I4" s="3"/>
      <c r="J4" s="5"/>
      <c r="M4" s="3"/>
      <c r="N4" s="503"/>
      <c r="O4" s="688"/>
      <c r="P4" s="691"/>
      <c r="Q4" s="694"/>
      <c r="S4" s="434" t="s">
        <v>265</v>
      </c>
      <c r="T4" s="442" t="s">
        <v>207</v>
      </c>
      <c r="U4" s="442" t="s">
        <v>207</v>
      </c>
      <c r="V4" s="434" t="s">
        <v>207</v>
      </c>
      <c r="W4" s="434" t="s">
        <v>207</v>
      </c>
    </row>
    <row r="5" spans="1:42" ht="21.75" customHeight="1" x14ac:dyDescent="0.5">
      <c r="A5" s="723" t="s">
        <v>19</v>
      </c>
      <c r="B5" s="723" t="s">
        <v>20</v>
      </c>
      <c r="C5" s="723" t="s">
        <v>129</v>
      </c>
      <c r="D5" s="723" t="s">
        <v>21</v>
      </c>
      <c r="E5" s="723" t="s">
        <v>29</v>
      </c>
      <c r="F5" s="736" t="s">
        <v>26</v>
      </c>
      <c r="G5" s="737"/>
      <c r="H5" s="738"/>
      <c r="I5" s="726" t="s">
        <v>264</v>
      </c>
      <c r="J5" s="726" t="s">
        <v>122</v>
      </c>
      <c r="K5" s="726" t="s">
        <v>121</v>
      </c>
      <c r="L5" s="729" t="s">
        <v>123</v>
      </c>
      <c r="M5" s="741" t="s">
        <v>267</v>
      </c>
      <c r="N5" s="741" t="s">
        <v>291</v>
      </c>
      <c r="O5" s="741" t="s">
        <v>310</v>
      </c>
      <c r="P5" s="741" t="s">
        <v>327</v>
      </c>
      <c r="Q5" s="741" t="s">
        <v>341</v>
      </c>
      <c r="R5" s="460"/>
      <c r="T5" s="744" t="s">
        <v>142</v>
      </c>
      <c r="U5" s="744" t="s">
        <v>150</v>
      </c>
    </row>
    <row r="6" spans="1:42" ht="21" customHeight="1" x14ac:dyDescent="0.5">
      <c r="A6" s="724"/>
      <c r="B6" s="724"/>
      <c r="C6" s="724"/>
      <c r="D6" s="724"/>
      <c r="E6" s="724"/>
      <c r="F6" s="731" t="s">
        <v>46</v>
      </c>
      <c r="G6" s="727" t="s">
        <v>103</v>
      </c>
      <c r="H6" s="726" t="s">
        <v>150</v>
      </c>
      <c r="I6" s="727"/>
      <c r="J6" s="727"/>
      <c r="K6" s="727"/>
      <c r="L6" s="730"/>
      <c r="M6" s="742"/>
      <c r="N6" s="742"/>
      <c r="O6" s="742"/>
      <c r="P6" s="742"/>
      <c r="Q6" s="742"/>
      <c r="R6" s="460"/>
      <c r="T6" s="744"/>
      <c r="U6" s="744"/>
    </row>
    <row r="7" spans="1:42" ht="21" customHeight="1" x14ac:dyDescent="0.5">
      <c r="A7" s="724"/>
      <c r="B7" s="724"/>
      <c r="C7" s="724"/>
      <c r="D7" s="724"/>
      <c r="E7" s="724"/>
      <c r="F7" s="731"/>
      <c r="G7" s="727"/>
      <c r="H7" s="727"/>
      <c r="I7" s="727"/>
      <c r="J7" s="727"/>
      <c r="K7" s="727"/>
      <c r="L7" s="730"/>
      <c r="M7" s="742"/>
      <c r="N7" s="742"/>
      <c r="O7" s="742"/>
      <c r="P7" s="742"/>
      <c r="Q7" s="742"/>
      <c r="R7" s="460"/>
      <c r="T7" s="744"/>
      <c r="U7" s="744"/>
    </row>
    <row r="8" spans="1:42" ht="18" customHeight="1" x14ac:dyDescent="0.5">
      <c r="A8" s="724"/>
      <c r="B8" s="724"/>
      <c r="C8" s="733"/>
      <c r="D8" s="724"/>
      <c r="E8" s="724"/>
      <c r="F8" s="732"/>
      <c r="G8" s="728"/>
      <c r="H8" s="728"/>
      <c r="I8" s="728"/>
      <c r="J8" s="728"/>
      <c r="K8" s="728"/>
      <c r="L8" s="730"/>
      <c r="M8" s="743"/>
      <c r="N8" s="743"/>
      <c r="O8" s="743"/>
      <c r="P8" s="743"/>
      <c r="Q8" s="743"/>
      <c r="R8" s="460"/>
      <c r="T8" s="744"/>
      <c r="U8" s="744"/>
    </row>
    <row r="9" spans="1:42" x14ac:dyDescent="0.5">
      <c r="A9" s="12"/>
      <c r="B9" s="12"/>
      <c r="C9" s="12"/>
      <c r="D9" s="12"/>
      <c r="E9" s="32" t="s">
        <v>34</v>
      </c>
      <c r="F9" s="12"/>
      <c r="G9" s="105"/>
      <c r="H9" s="105"/>
      <c r="I9" s="105"/>
      <c r="J9" s="105"/>
      <c r="K9" s="189"/>
      <c r="L9" s="189"/>
      <c r="M9" s="105"/>
      <c r="N9" s="105"/>
      <c r="O9" s="105"/>
      <c r="P9" s="105"/>
      <c r="Q9" s="105"/>
    </row>
    <row r="10" spans="1:42" s="9" customFormat="1" x14ac:dyDescent="0.2">
      <c r="A10" s="6"/>
      <c r="B10" s="6"/>
      <c r="C10" s="6"/>
      <c r="D10" s="6"/>
      <c r="E10" s="17" t="s">
        <v>37</v>
      </c>
      <c r="F10" s="29"/>
      <c r="G10" s="11"/>
      <c r="H10" s="11"/>
      <c r="I10" s="11"/>
      <c r="J10" s="11"/>
      <c r="K10" s="10"/>
      <c r="L10" s="10"/>
      <c r="M10" s="11"/>
      <c r="N10" s="11"/>
      <c r="O10" s="11"/>
      <c r="P10" s="11"/>
      <c r="Q10" s="11"/>
      <c r="R10" s="445"/>
      <c r="S10" s="437"/>
      <c r="T10" s="437"/>
      <c r="U10" s="437"/>
      <c r="V10" s="437"/>
      <c r="W10" s="437"/>
    </row>
    <row r="11" spans="1:42" s="302" customFormat="1" x14ac:dyDescent="0.2">
      <c r="A11" s="483"/>
      <c r="B11" s="483"/>
      <c r="C11" s="617"/>
      <c r="D11" s="483"/>
      <c r="E11" s="526"/>
      <c r="F11" s="527"/>
      <c r="G11" s="485"/>
      <c r="H11" s="630"/>
      <c r="I11" s="631"/>
      <c r="J11" s="510"/>
      <c r="K11" s="511"/>
      <c r="L11" s="511"/>
      <c r="M11" s="631"/>
      <c r="N11" s="631"/>
      <c r="O11" s="631"/>
      <c r="P11" s="693"/>
      <c r="Q11" s="693"/>
      <c r="R11" s="466"/>
      <c r="S11" s="454"/>
      <c r="T11" s="454"/>
      <c r="U11" s="454"/>
      <c r="V11" s="454"/>
      <c r="W11" s="454"/>
    </row>
    <row r="12" spans="1:42" s="9" customFormat="1" x14ac:dyDescent="0.2">
      <c r="A12" s="6"/>
      <c r="B12" s="13"/>
      <c r="C12" s="13"/>
      <c r="D12" s="13"/>
      <c r="E12" s="7"/>
      <c r="F12" s="334"/>
      <c r="G12" s="11"/>
      <c r="H12" s="11"/>
      <c r="I12" s="11"/>
      <c r="J12" s="11"/>
      <c r="K12" s="10"/>
      <c r="L12" s="10"/>
      <c r="M12" s="11"/>
      <c r="N12" s="11"/>
      <c r="O12" s="11"/>
      <c r="P12" s="11"/>
      <c r="Q12" s="11"/>
      <c r="R12" s="445"/>
      <c r="S12" s="437"/>
      <c r="T12" s="437"/>
      <c r="U12" s="437"/>
      <c r="V12" s="437"/>
      <c r="W12" s="437"/>
    </row>
    <row r="13" spans="1:42" s="14" customFormat="1" x14ac:dyDescent="0.5">
      <c r="A13" s="241">
        <f>+A11</f>
        <v>0</v>
      </c>
      <c r="B13" s="241"/>
      <c r="C13" s="241"/>
      <c r="D13" s="241"/>
      <c r="E13" s="242" t="s">
        <v>47</v>
      </c>
      <c r="F13" s="329">
        <f>SUM(F11:F12)</f>
        <v>0</v>
      </c>
      <c r="G13" s="243">
        <f>SUM(G11:G12)</f>
        <v>0</v>
      </c>
      <c r="H13" s="243">
        <f>SUM(H11:H12)</f>
        <v>0</v>
      </c>
      <c r="I13" s="243"/>
      <c r="J13" s="243">
        <f>SUM(J11:J12)</f>
        <v>0</v>
      </c>
      <c r="K13" s="243">
        <f>SUM(K11:K12)</f>
        <v>0</v>
      </c>
      <c r="L13" s="243">
        <f>SUM(L11:L12)</f>
        <v>0</v>
      </c>
      <c r="M13" s="243"/>
      <c r="N13" s="243"/>
      <c r="O13" s="243"/>
      <c r="P13" s="243"/>
      <c r="Q13" s="243"/>
      <c r="R13" s="461"/>
      <c r="S13" s="450">
        <f>+F13+G13</f>
        <v>0</v>
      </c>
      <c r="T13" s="451"/>
      <c r="U13" s="451"/>
      <c r="V13" s="452"/>
      <c r="W13" s="452"/>
    </row>
    <row r="14" spans="1:42" s="19" customFormat="1" x14ac:dyDescent="0.2">
      <c r="A14" s="17"/>
      <c r="B14" s="17"/>
      <c r="C14" s="17"/>
      <c r="D14" s="17"/>
      <c r="E14" s="30" t="s">
        <v>10</v>
      </c>
      <c r="F14" s="336"/>
      <c r="G14" s="34"/>
      <c r="H14" s="34"/>
      <c r="I14" s="34"/>
      <c r="J14" s="34"/>
      <c r="K14" s="18"/>
      <c r="L14" s="18"/>
      <c r="M14" s="34"/>
      <c r="N14" s="34"/>
      <c r="O14" s="34"/>
      <c r="P14" s="34"/>
      <c r="Q14" s="34"/>
      <c r="R14" s="462"/>
      <c r="S14" s="453"/>
      <c r="T14" s="453"/>
      <c r="U14" s="453"/>
      <c r="V14" s="453"/>
      <c r="W14" s="453"/>
    </row>
    <row r="15" spans="1:42" s="302" customFormat="1" x14ac:dyDescent="0.2">
      <c r="A15" s="483"/>
      <c r="B15" s="483"/>
      <c r="C15" s="606"/>
      <c r="D15" s="483"/>
      <c r="E15" s="526"/>
      <c r="F15" s="527"/>
      <c r="G15" s="485"/>
      <c r="H15" s="485"/>
      <c r="I15" s="620"/>
      <c r="J15" s="510"/>
      <c r="K15" s="511"/>
      <c r="L15" s="511"/>
      <c r="M15" s="620"/>
      <c r="N15" s="620"/>
      <c r="O15" s="620"/>
      <c r="P15" s="620"/>
      <c r="Q15" s="620"/>
      <c r="R15" s="466"/>
      <c r="S15" s="454"/>
      <c r="T15" s="454"/>
      <c r="U15" s="454"/>
      <c r="V15" s="454"/>
      <c r="W15" s="454"/>
    </row>
    <row r="16" spans="1:42" s="302" customFormat="1" ht="24" x14ac:dyDescent="0.2">
      <c r="A16" s="483"/>
      <c r="B16" s="483"/>
      <c r="C16" s="606"/>
      <c r="D16" s="483"/>
      <c r="E16" s="526"/>
      <c r="F16" s="527"/>
      <c r="G16" s="485"/>
      <c r="H16" s="632"/>
      <c r="I16" s="633"/>
      <c r="J16" s="510"/>
      <c r="K16" s="511"/>
      <c r="L16" s="511"/>
      <c r="M16" s="634"/>
      <c r="N16" s="685"/>
      <c r="O16" s="685"/>
      <c r="P16" s="685"/>
      <c r="Q16" s="685"/>
      <c r="R16" s="466"/>
      <c r="S16" s="454"/>
      <c r="T16" s="454"/>
      <c r="U16" s="454"/>
      <c r="V16" s="454"/>
      <c r="W16" s="454"/>
    </row>
    <row r="17" spans="1:50" s="9" customFormat="1" x14ac:dyDescent="0.2">
      <c r="A17" s="6"/>
      <c r="B17" s="6"/>
      <c r="C17" s="6"/>
      <c r="D17" s="6"/>
      <c r="E17" s="7"/>
      <c r="F17" s="335"/>
      <c r="G17" s="11"/>
      <c r="H17" s="280"/>
      <c r="I17" s="280"/>
      <c r="J17" s="11"/>
      <c r="K17" s="10"/>
      <c r="L17" s="10"/>
      <c r="M17" s="280"/>
      <c r="N17" s="280"/>
      <c r="O17" s="280"/>
      <c r="P17" s="280"/>
      <c r="Q17" s="280"/>
      <c r="R17" s="445"/>
      <c r="S17" s="437"/>
      <c r="T17" s="437"/>
      <c r="U17" s="437"/>
      <c r="V17" s="437"/>
      <c r="W17" s="437"/>
    </row>
    <row r="18" spans="1:50" s="19" customFormat="1" ht="22.5" thickBot="1" x14ac:dyDescent="0.55000000000000004">
      <c r="A18" s="244">
        <f>+A16</f>
        <v>0</v>
      </c>
      <c r="B18" s="244"/>
      <c r="C18" s="244"/>
      <c r="D18" s="244"/>
      <c r="E18" s="245" t="s">
        <v>33</v>
      </c>
      <c r="F18" s="330">
        <f>SUM(F15:F17)</f>
        <v>0</v>
      </c>
      <c r="G18" s="246">
        <f>SUM(G15:G17)</f>
        <v>0</v>
      </c>
      <c r="H18" s="246">
        <f>SUM(H15:H17)</f>
        <v>0</v>
      </c>
      <c r="I18" s="246"/>
      <c r="J18" s="246">
        <f>SUM(J15:J17)</f>
        <v>0</v>
      </c>
      <c r="K18" s="246">
        <f>SUM(K15:K17)</f>
        <v>0</v>
      </c>
      <c r="L18" s="246">
        <f>SUM(L15:L17)</f>
        <v>0</v>
      </c>
      <c r="M18" s="246"/>
      <c r="N18" s="246"/>
      <c r="O18" s="246"/>
      <c r="P18" s="246"/>
      <c r="Q18" s="246"/>
      <c r="R18" s="460"/>
      <c r="S18" s="455">
        <f>+F18+G18</f>
        <v>0</v>
      </c>
      <c r="T18" s="451"/>
      <c r="U18" s="451"/>
      <c r="V18" s="453"/>
      <c r="W18" s="453"/>
    </row>
    <row r="19" spans="1:50" s="28" customFormat="1" ht="22.5" thickBot="1" x14ac:dyDescent="0.55000000000000004">
      <c r="A19" s="247">
        <f>+A13+A18</f>
        <v>0</v>
      </c>
      <c r="B19" s="248"/>
      <c r="C19" s="248"/>
      <c r="D19" s="248"/>
      <c r="E19" s="248" t="s">
        <v>190</v>
      </c>
      <c r="F19" s="331">
        <f>F13+F18</f>
        <v>0</v>
      </c>
      <c r="G19" s="310">
        <f>+G13+G18</f>
        <v>0</v>
      </c>
      <c r="H19" s="310">
        <f>+H13+H18</f>
        <v>0</v>
      </c>
      <c r="I19" s="249"/>
      <c r="J19" s="249">
        <f>J13+J18</f>
        <v>0</v>
      </c>
      <c r="K19" s="249">
        <f>K13+K18</f>
        <v>0</v>
      </c>
      <c r="L19" s="249">
        <f>L13+L18</f>
        <v>0</v>
      </c>
      <c r="M19" s="249"/>
      <c r="N19" s="249"/>
      <c r="O19" s="249"/>
      <c r="P19" s="249"/>
      <c r="Q19" s="249"/>
      <c r="R19" s="463"/>
      <c r="S19" s="436">
        <f>+S13+S18</f>
        <v>0</v>
      </c>
      <c r="T19" s="457"/>
      <c r="U19" s="457"/>
      <c r="V19" s="434"/>
      <c r="W19" s="434"/>
      <c r="X19" s="2"/>
      <c r="Y19" s="2"/>
      <c r="Z19" s="2"/>
      <c r="AA19" s="2"/>
      <c r="AB19" s="2"/>
      <c r="AC19" s="2"/>
      <c r="AD19" s="2"/>
      <c r="AE19" s="2"/>
    </row>
    <row r="20" spans="1:50" s="9" customFormat="1" x14ac:dyDescent="0.2">
      <c r="A20" s="15"/>
      <c r="B20" s="15"/>
      <c r="C20" s="15"/>
      <c r="D20" s="15"/>
      <c r="E20" s="31"/>
      <c r="F20" s="21"/>
      <c r="G20" s="20"/>
      <c r="H20" s="20"/>
      <c r="I20" s="20"/>
      <c r="J20" s="20"/>
      <c r="K20" s="104"/>
      <c r="L20" s="104"/>
      <c r="M20" s="20"/>
      <c r="N20" s="20"/>
      <c r="O20" s="20"/>
      <c r="P20" s="20"/>
      <c r="Q20" s="20"/>
      <c r="R20" s="445"/>
      <c r="S20" s="437"/>
      <c r="T20" s="437"/>
      <c r="U20" s="437"/>
      <c r="V20" s="437"/>
      <c r="W20" s="437"/>
    </row>
    <row r="21" spans="1:50" s="9" customFormat="1" x14ac:dyDescent="0.5">
      <c r="A21" s="15"/>
      <c r="B21" s="15"/>
      <c r="C21" s="15"/>
      <c r="D21" s="15"/>
      <c r="E21" s="31"/>
      <c r="F21" s="35"/>
      <c r="G21" s="20"/>
      <c r="H21" s="20"/>
      <c r="I21" s="20"/>
      <c r="J21" s="20"/>
      <c r="K21" s="104"/>
      <c r="L21" s="104"/>
      <c r="M21" s="20"/>
      <c r="N21" s="20"/>
      <c r="O21" s="20"/>
      <c r="P21" s="20"/>
      <c r="Q21" s="20"/>
      <c r="R21" s="445"/>
      <c r="S21" s="437"/>
      <c r="T21" s="437"/>
      <c r="U21" s="437"/>
      <c r="V21" s="437"/>
      <c r="W21" s="437"/>
    </row>
    <row r="23" spans="1:50" s="23" customFormat="1" x14ac:dyDescent="0.5">
      <c r="A23" s="22"/>
      <c r="B23" s="22"/>
      <c r="C23" s="22"/>
      <c r="D23" s="22"/>
      <c r="E23" s="81"/>
      <c r="F23" s="286"/>
      <c r="G23" s="125"/>
      <c r="H23" s="125"/>
      <c r="I23" s="125"/>
      <c r="J23" s="125"/>
      <c r="K23" s="190"/>
      <c r="L23" s="190"/>
      <c r="M23" s="125"/>
      <c r="N23" s="125"/>
      <c r="O23" s="125"/>
      <c r="P23" s="125"/>
      <c r="Q23" s="125"/>
      <c r="R23" s="441"/>
      <c r="S23" s="434"/>
      <c r="T23" s="434"/>
      <c r="U23" s="434"/>
      <c r="V23" s="434"/>
      <c r="W23" s="434"/>
      <c r="X23" s="24"/>
      <c r="Y23" s="24"/>
      <c r="Z23" s="24"/>
      <c r="AA23" s="24"/>
      <c r="AB23" s="24"/>
      <c r="AC23" s="24"/>
      <c r="AD23" s="24"/>
      <c r="AE23" s="24"/>
      <c r="AF23" s="24"/>
      <c r="AG23" s="24"/>
      <c r="AH23" s="24"/>
      <c r="AI23" s="24"/>
      <c r="AJ23" s="24"/>
      <c r="AK23" s="24"/>
      <c r="AL23" s="24"/>
      <c r="AM23" s="24"/>
      <c r="AN23" s="24"/>
      <c r="AO23" s="24"/>
      <c r="AP23" s="24"/>
      <c r="AQ23" s="24"/>
      <c r="AR23" s="24"/>
      <c r="AS23" s="24"/>
      <c r="AT23" s="24"/>
      <c r="AU23" s="24"/>
      <c r="AV23" s="24"/>
      <c r="AW23" s="24"/>
      <c r="AX23" s="24"/>
    </row>
    <row r="24" spans="1:50" s="23" customFormat="1" x14ac:dyDescent="0.5">
      <c r="A24" s="22"/>
      <c r="B24" s="22"/>
      <c r="C24" s="22"/>
      <c r="D24" s="22"/>
      <c r="F24" s="25"/>
      <c r="G24" s="107"/>
      <c r="H24" s="107"/>
      <c r="I24" s="107"/>
      <c r="J24" s="107"/>
      <c r="K24" s="190"/>
      <c r="L24" s="190"/>
      <c r="M24" s="107"/>
      <c r="N24" s="107"/>
      <c r="O24" s="107"/>
      <c r="P24" s="107"/>
      <c r="Q24" s="107"/>
      <c r="R24" s="441"/>
      <c r="S24" s="434"/>
      <c r="T24" s="434"/>
      <c r="U24" s="434"/>
      <c r="V24" s="434"/>
      <c r="W24" s="43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  <c r="AM24" s="24"/>
      <c r="AN24" s="24"/>
      <c r="AO24" s="24"/>
      <c r="AP24" s="24"/>
      <c r="AQ24" s="24"/>
      <c r="AR24" s="24"/>
      <c r="AS24" s="24"/>
      <c r="AT24" s="24"/>
      <c r="AU24" s="24"/>
      <c r="AV24" s="24"/>
      <c r="AW24" s="24"/>
      <c r="AX24" s="24"/>
    </row>
    <row r="25" spans="1:50" s="23" customFormat="1" x14ac:dyDescent="0.5">
      <c r="A25" s="22"/>
      <c r="B25" s="22"/>
      <c r="C25" s="22"/>
      <c r="D25" s="22"/>
      <c r="F25" s="25"/>
      <c r="G25" s="107"/>
      <c r="H25" s="107"/>
      <c r="I25" s="107"/>
      <c r="J25" s="107"/>
      <c r="K25" s="190"/>
      <c r="L25" s="190"/>
      <c r="M25" s="107"/>
      <c r="N25" s="107"/>
      <c r="O25" s="107"/>
      <c r="P25" s="107"/>
      <c r="Q25" s="107"/>
      <c r="R25" s="441"/>
      <c r="S25" s="434"/>
      <c r="T25" s="434"/>
      <c r="U25" s="434"/>
      <c r="V25" s="434"/>
      <c r="W25" s="43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24"/>
      <c r="AK25" s="24"/>
      <c r="AL25" s="24"/>
      <c r="AM25" s="24"/>
      <c r="AN25" s="24"/>
      <c r="AO25" s="24"/>
      <c r="AP25" s="24"/>
      <c r="AQ25" s="24"/>
      <c r="AR25" s="24"/>
      <c r="AS25" s="24"/>
      <c r="AT25" s="24"/>
      <c r="AU25" s="24"/>
      <c r="AV25" s="24"/>
      <c r="AW25" s="24"/>
      <c r="AX25" s="24"/>
    </row>
    <row r="26" spans="1:50" s="23" customFormat="1" x14ac:dyDescent="0.5">
      <c r="A26" s="22"/>
      <c r="B26" s="22"/>
      <c r="C26" s="22"/>
      <c r="D26" s="22"/>
      <c r="F26" s="25"/>
      <c r="G26" s="107"/>
      <c r="H26" s="107"/>
      <c r="I26" s="107"/>
      <c r="J26" s="107"/>
      <c r="K26" s="190"/>
      <c r="L26" s="190"/>
      <c r="M26" s="107"/>
      <c r="N26" s="107"/>
      <c r="O26" s="107"/>
      <c r="P26" s="107"/>
      <c r="Q26" s="107"/>
      <c r="R26" s="441"/>
      <c r="S26" s="434"/>
      <c r="T26" s="434"/>
      <c r="U26" s="434"/>
      <c r="V26" s="434"/>
      <c r="W26" s="43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  <c r="AK26" s="24"/>
      <c r="AL26" s="24"/>
      <c r="AM26" s="24"/>
      <c r="AN26" s="24"/>
      <c r="AO26" s="24"/>
      <c r="AP26" s="24"/>
      <c r="AQ26" s="24"/>
      <c r="AR26" s="24"/>
      <c r="AS26" s="24"/>
      <c r="AT26" s="24"/>
      <c r="AU26" s="24"/>
      <c r="AV26" s="24"/>
      <c r="AW26" s="24"/>
      <c r="AX26" s="24"/>
    </row>
  </sheetData>
  <autoFilter ref="R1:R26"/>
  <mergeCells count="24">
    <mergeCell ref="P5:P8"/>
    <mergeCell ref="F4:G4"/>
    <mergeCell ref="J5:J8"/>
    <mergeCell ref="A5:A8"/>
    <mergeCell ref="B5:B8"/>
    <mergeCell ref="C5:C8"/>
    <mergeCell ref="D5:D8"/>
    <mergeCell ref="E5:E8"/>
    <mergeCell ref="Q5:Q8"/>
    <mergeCell ref="A1:Q1"/>
    <mergeCell ref="A2:Q2"/>
    <mergeCell ref="A3:Q3"/>
    <mergeCell ref="U5:U8"/>
    <mergeCell ref="T5:T8"/>
    <mergeCell ref="G6:G8"/>
    <mergeCell ref="I5:I8"/>
    <mergeCell ref="F5:H5"/>
    <mergeCell ref="H6:H8"/>
    <mergeCell ref="M5:M8"/>
    <mergeCell ref="F6:F8"/>
    <mergeCell ref="K5:K8"/>
    <mergeCell ref="L5:L8"/>
    <mergeCell ref="N5:N8"/>
    <mergeCell ref="O5:O8"/>
  </mergeCells>
  <phoneticPr fontId="2" type="noConversion"/>
  <conditionalFormatting sqref="F11 F16">
    <cfRule type="cellIs" dxfId="16" priority="2" stopIfTrue="1" operator="between">
      <formula>2000001</formula>
      <formula>500000000</formula>
    </cfRule>
  </conditionalFormatting>
  <pageMargins left="0.55118110236220474" right="0.55118110236220474" top="0.74803149606299213" bottom="0.39370078740157483" header="0.19685039370078741" footer="0.19685039370078741"/>
  <pageSetup paperSize="9" scale="89" orientation="landscape" blackAndWhite="1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26"/>
  <sheetViews>
    <sheetView zoomScaleNormal="100" zoomScaleSheetLayoutView="100" workbookViewId="0">
      <selection activeCell="A11" sqref="A11:XFD12"/>
    </sheetView>
  </sheetViews>
  <sheetFormatPr defaultRowHeight="21.75" x14ac:dyDescent="0.5"/>
  <cols>
    <col min="1" max="1" width="5.85546875" style="3" customWidth="1"/>
    <col min="2" max="2" width="6.7109375" style="3" customWidth="1"/>
    <col min="3" max="3" width="7.140625" style="3" customWidth="1"/>
    <col min="4" max="4" width="6.28515625" style="3" customWidth="1"/>
    <col min="5" max="5" width="43" style="1" customWidth="1"/>
    <col min="6" max="6" width="14.5703125" style="4" customWidth="1"/>
    <col min="7" max="7" width="13.42578125" style="106" customWidth="1"/>
    <col min="8" max="8" width="13.42578125" style="106" hidden="1" customWidth="1"/>
    <col min="9" max="9" width="31.85546875" style="106" hidden="1" customWidth="1"/>
    <col min="10" max="10" width="13.140625" style="106" hidden="1" customWidth="1"/>
    <col min="11" max="11" width="12.28515625" style="156" hidden="1" customWidth="1"/>
    <col min="12" max="12" width="14.28515625" style="156" hidden="1" customWidth="1"/>
    <col min="13" max="14" width="31.85546875" style="106" customWidth="1"/>
    <col min="15" max="15" width="5" style="441" customWidth="1"/>
    <col min="16" max="16" width="19.5703125" style="434" bestFit="1" customWidth="1"/>
    <col min="17" max="17" width="9.140625" style="434"/>
    <col min="18" max="18" width="12.42578125" style="434" bestFit="1" customWidth="1"/>
    <col min="19" max="19" width="9.140625" style="434"/>
    <col min="20" max="20" width="13.5703125" style="434" bestFit="1" customWidth="1"/>
    <col min="21" max="28" width="9.140625" style="2"/>
    <col min="29" max="16384" width="9.140625" style="1"/>
  </cols>
  <sheetData>
    <row r="1" spans="1:39" x14ac:dyDescent="0.5">
      <c r="A1" s="725" t="s">
        <v>208</v>
      </c>
      <c r="B1" s="725"/>
      <c r="C1" s="725"/>
      <c r="D1" s="725"/>
      <c r="E1" s="725"/>
      <c r="F1" s="725"/>
      <c r="G1" s="725"/>
      <c r="H1" s="725"/>
      <c r="I1" s="725"/>
      <c r="J1" s="725"/>
      <c r="K1" s="725"/>
      <c r="L1" s="725"/>
      <c r="M1" s="725"/>
      <c r="N1" s="725"/>
      <c r="O1" s="467"/>
      <c r="R1" s="434" t="s">
        <v>261</v>
      </c>
      <c r="T1" s="434" t="s">
        <v>202</v>
      </c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</row>
    <row r="2" spans="1:39" x14ac:dyDescent="0.5">
      <c r="A2" s="725" t="s">
        <v>8</v>
      </c>
      <c r="B2" s="725"/>
      <c r="C2" s="725"/>
      <c r="D2" s="725"/>
      <c r="E2" s="725"/>
      <c r="F2" s="725"/>
      <c r="G2" s="725"/>
      <c r="H2" s="725"/>
      <c r="I2" s="725"/>
      <c r="J2" s="725"/>
      <c r="K2" s="725"/>
      <c r="L2" s="725"/>
      <c r="M2" s="725"/>
      <c r="N2" s="725"/>
      <c r="O2" s="467"/>
      <c r="P2" s="435" t="s">
        <v>259</v>
      </c>
      <c r="Q2" s="434">
        <v>9</v>
      </c>
      <c r="R2" s="436" t="e">
        <f>SUM(#REF!)</f>
        <v>#REF!</v>
      </c>
      <c r="S2" s="436" t="s">
        <v>207</v>
      </c>
      <c r="T2" s="434" t="s">
        <v>207</v>
      </c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</row>
    <row r="3" spans="1:39" x14ac:dyDescent="0.5">
      <c r="A3" s="725" t="s">
        <v>296</v>
      </c>
      <c r="B3" s="725"/>
      <c r="C3" s="725"/>
      <c r="D3" s="725"/>
      <c r="E3" s="725"/>
      <c r="F3" s="725"/>
      <c r="G3" s="725"/>
      <c r="H3" s="725"/>
      <c r="I3" s="725"/>
      <c r="J3" s="725"/>
      <c r="K3" s="725"/>
      <c r="L3" s="725"/>
      <c r="M3" s="725"/>
      <c r="N3" s="725"/>
      <c r="O3" s="467"/>
      <c r="P3" s="437" t="s">
        <v>260</v>
      </c>
      <c r="Q3" s="438">
        <v>1</v>
      </c>
      <c r="R3" s="439" t="e">
        <f>+#REF!</f>
        <v>#REF!</v>
      </c>
      <c r="S3" s="440" t="s">
        <v>207</v>
      </c>
      <c r="T3" s="439">
        <f>+F16</f>
        <v>0</v>
      </c>
      <c r="U3" s="1"/>
      <c r="V3" s="1"/>
      <c r="W3" s="1"/>
      <c r="X3" s="1"/>
      <c r="Y3" s="1"/>
      <c r="Z3" s="1"/>
      <c r="AA3" s="1"/>
      <c r="AB3" s="1"/>
    </row>
    <row r="4" spans="1:39" ht="21" customHeight="1" x14ac:dyDescent="0.5">
      <c r="A4" s="1"/>
      <c r="B4" s="1"/>
      <c r="C4" s="1"/>
      <c r="D4" s="1"/>
      <c r="F4" s="734"/>
      <c r="G4" s="734"/>
      <c r="H4" s="3"/>
      <c r="I4" s="3"/>
      <c r="J4" s="5"/>
      <c r="M4" s="3"/>
      <c r="N4" s="503"/>
      <c r="P4" s="434" t="s">
        <v>265</v>
      </c>
      <c r="Q4" s="442" t="s">
        <v>207</v>
      </c>
      <c r="R4" s="442" t="s">
        <v>207</v>
      </c>
      <c r="S4" s="434" t="s">
        <v>207</v>
      </c>
      <c r="T4" s="434" t="s">
        <v>207</v>
      </c>
    </row>
    <row r="5" spans="1:39" ht="21.75" customHeight="1" x14ac:dyDescent="0.5">
      <c r="A5" s="723" t="s">
        <v>19</v>
      </c>
      <c r="B5" s="723" t="s">
        <v>20</v>
      </c>
      <c r="C5" s="723" t="s">
        <v>129</v>
      </c>
      <c r="D5" s="723" t="s">
        <v>21</v>
      </c>
      <c r="E5" s="723" t="s">
        <v>29</v>
      </c>
      <c r="F5" s="736" t="s">
        <v>26</v>
      </c>
      <c r="G5" s="737"/>
      <c r="H5" s="738"/>
      <c r="I5" s="726" t="s">
        <v>264</v>
      </c>
      <c r="J5" s="726" t="s">
        <v>122</v>
      </c>
      <c r="K5" s="726" t="s">
        <v>121</v>
      </c>
      <c r="L5" s="729" t="s">
        <v>123</v>
      </c>
      <c r="M5" s="741" t="s">
        <v>267</v>
      </c>
      <c r="N5" s="741" t="s">
        <v>291</v>
      </c>
      <c r="O5" s="460"/>
      <c r="Q5" s="744" t="s">
        <v>142</v>
      </c>
      <c r="R5" s="744" t="s">
        <v>150</v>
      </c>
    </row>
    <row r="6" spans="1:39" ht="21" customHeight="1" x14ac:dyDescent="0.5">
      <c r="A6" s="724"/>
      <c r="B6" s="724"/>
      <c r="C6" s="724"/>
      <c r="D6" s="724"/>
      <c r="E6" s="724"/>
      <c r="F6" s="731" t="s">
        <v>46</v>
      </c>
      <c r="G6" s="727" t="s">
        <v>103</v>
      </c>
      <c r="H6" s="726" t="s">
        <v>150</v>
      </c>
      <c r="I6" s="727"/>
      <c r="J6" s="727"/>
      <c r="K6" s="727"/>
      <c r="L6" s="730"/>
      <c r="M6" s="742"/>
      <c r="N6" s="742"/>
      <c r="O6" s="460"/>
      <c r="Q6" s="744"/>
      <c r="R6" s="744"/>
    </row>
    <row r="7" spans="1:39" ht="21" customHeight="1" x14ac:dyDescent="0.5">
      <c r="A7" s="724"/>
      <c r="B7" s="724"/>
      <c r="C7" s="724"/>
      <c r="D7" s="724"/>
      <c r="E7" s="724"/>
      <c r="F7" s="731"/>
      <c r="G7" s="727"/>
      <c r="H7" s="727"/>
      <c r="I7" s="727"/>
      <c r="J7" s="727"/>
      <c r="K7" s="727"/>
      <c r="L7" s="730"/>
      <c r="M7" s="742"/>
      <c r="N7" s="742"/>
      <c r="O7" s="460"/>
      <c r="Q7" s="744"/>
      <c r="R7" s="744"/>
    </row>
    <row r="8" spans="1:39" ht="18" customHeight="1" x14ac:dyDescent="0.5">
      <c r="A8" s="724"/>
      <c r="B8" s="724"/>
      <c r="C8" s="733"/>
      <c r="D8" s="724"/>
      <c r="E8" s="724"/>
      <c r="F8" s="732"/>
      <c r="G8" s="728"/>
      <c r="H8" s="728"/>
      <c r="I8" s="728"/>
      <c r="J8" s="728"/>
      <c r="K8" s="728"/>
      <c r="L8" s="730"/>
      <c r="M8" s="743"/>
      <c r="N8" s="743"/>
      <c r="O8" s="460"/>
      <c r="Q8" s="744"/>
      <c r="R8" s="744"/>
    </row>
    <row r="9" spans="1:39" x14ac:dyDescent="0.5">
      <c r="A9" s="12"/>
      <c r="B9" s="12"/>
      <c r="C9" s="12"/>
      <c r="D9" s="12"/>
      <c r="E9" s="32" t="s">
        <v>35</v>
      </c>
      <c r="F9" s="12"/>
      <c r="G9" s="105"/>
      <c r="H9" s="105"/>
      <c r="I9" s="105"/>
      <c r="J9" s="105"/>
      <c r="K9" s="189"/>
      <c r="L9" s="189"/>
      <c r="M9" s="105"/>
      <c r="N9" s="105"/>
    </row>
    <row r="10" spans="1:39" s="9" customFormat="1" x14ac:dyDescent="0.2">
      <c r="A10" s="6"/>
      <c r="B10" s="6"/>
      <c r="C10" s="6"/>
      <c r="D10" s="6"/>
      <c r="E10" s="17" t="s">
        <v>37</v>
      </c>
      <c r="F10" s="29"/>
      <c r="G10" s="11"/>
      <c r="H10" s="11"/>
      <c r="I10" s="11"/>
      <c r="J10" s="11"/>
      <c r="K10" s="10"/>
      <c r="L10" s="10"/>
      <c r="M10" s="11"/>
      <c r="N10" s="11"/>
      <c r="O10" s="445"/>
      <c r="P10" s="437"/>
      <c r="Q10" s="437"/>
      <c r="R10" s="437"/>
      <c r="S10" s="437"/>
      <c r="T10" s="437"/>
    </row>
    <row r="11" spans="1:39" s="19" customFormat="1" x14ac:dyDescent="0.2">
      <c r="A11" s="483"/>
      <c r="B11" s="483"/>
      <c r="C11" s="606"/>
      <c r="D11" s="525"/>
      <c r="E11" s="526"/>
      <c r="F11" s="527"/>
      <c r="G11" s="485"/>
      <c r="H11" s="485"/>
      <c r="I11" s="549"/>
      <c r="J11" s="542"/>
      <c r="K11" s="543"/>
      <c r="L11" s="543"/>
      <c r="M11" s="549"/>
      <c r="N11" s="549"/>
      <c r="O11" s="462"/>
      <c r="P11" s="453"/>
      <c r="Q11" s="453"/>
      <c r="R11" s="453"/>
      <c r="S11" s="453"/>
      <c r="T11" s="453"/>
    </row>
    <row r="12" spans="1:39" s="19" customFormat="1" x14ac:dyDescent="0.2">
      <c r="A12" s="275"/>
      <c r="B12" s="275"/>
      <c r="C12" s="603"/>
      <c r="D12" s="528"/>
      <c r="E12" s="514"/>
      <c r="F12" s="515"/>
      <c r="G12" s="298"/>
      <c r="H12" s="298"/>
      <c r="I12" s="544"/>
      <c r="J12" s="542"/>
      <c r="K12" s="543"/>
      <c r="L12" s="543"/>
      <c r="M12" s="544"/>
      <c r="N12" s="544"/>
      <c r="O12" s="462"/>
      <c r="P12" s="453"/>
      <c r="Q12" s="453"/>
      <c r="R12" s="453"/>
      <c r="S12" s="453"/>
      <c r="T12" s="453"/>
    </row>
    <row r="13" spans="1:39" s="9" customFormat="1" x14ac:dyDescent="0.2">
      <c r="A13" s="271"/>
      <c r="B13" s="271"/>
      <c r="C13" s="271"/>
      <c r="D13" s="271"/>
      <c r="E13" s="273"/>
      <c r="F13" s="328"/>
      <c r="G13" s="269"/>
      <c r="H13" s="269"/>
      <c r="I13" s="269"/>
      <c r="J13" s="11"/>
      <c r="K13" s="10"/>
      <c r="L13" s="10"/>
      <c r="M13" s="269"/>
      <c r="N13" s="269"/>
      <c r="O13" s="445"/>
      <c r="P13" s="437"/>
      <c r="Q13" s="437"/>
      <c r="R13" s="437"/>
      <c r="S13" s="437"/>
      <c r="T13" s="437"/>
    </row>
    <row r="14" spans="1:39" s="14" customFormat="1" ht="22.5" thickBot="1" x14ac:dyDescent="0.55000000000000004">
      <c r="A14" s="241">
        <f>+A12</f>
        <v>0</v>
      </c>
      <c r="B14" s="241"/>
      <c r="C14" s="241"/>
      <c r="D14" s="241"/>
      <c r="E14" s="242" t="s">
        <v>47</v>
      </c>
      <c r="F14" s="329">
        <f>SUM(F11:F13)</f>
        <v>0</v>
      </c>
      <c r="G14" s="243">
        <f>SUM(G11:G13)</f>
        <v>0</v>
      </c>
      <c r="H14" s="243">
        <f>SUM(H11:H13)</f>
        <v>0</v>
      </c>
      <c r="I14" s="243"/>
      <c r="J14" s="243" t="e">
        <f>SUM(#REF!)</f>
        <v>#REF!</v>
      </c>
      <c r="K14" s="243" t="e">
        <f>SUM(#REF!)</f>
        <v>#REF!</v>
      </c>
      <c r="L14" s="243" t="e">
        <f>SUM(#REF!)</f>
        <v>#REF!</v>
      </c>
      <c r="M14" s="243"/>
      <c r="N14" s="243"/>
      <c r="O14" s="461"/>
      <c r="P14" s="450">
        <f>+F14+G14</f>
        <v>0</v>
      </c>
      <c r="Q14" s="451"/>
      <c r="R14" s="451"/>
      <c r="S14" s="452"/>
      <c r="T14" s="452"/>
    </row>
    <row r="15" spans="1:39" s="19" customFormat="1" ht="22.5" hidden="1" thickBot="1" x14ac:dyDescent="0.25">
      <c r="A15" s="6"/>
      <c r="B15" s="6"/>
      <c r="C15" s="6"/>
      <c r="D15" s="6"/>
      <c r="E15" s="30" t="s">
        <v>10</v>
      </c>
      <c r="F15" s="336"/>
      <c r="G15" s="34"/>
      <c r="H15" s="34"/>
      <c r="I15" s="34"/>
      <c r="J15" s="34"/>
      <c r="K15" s="18"/>
      <c r="L15" s="18"/>
      <c r="M15" s="34"/>
      <c r="N15" s="34"/>
      <c r="O15" s="462"/>
      <c r="P15" s="453"/>
      <c r="Q15" s="453"/>
      <c r="R15" s="453"/>
      <c r="S15" s="453"/>
      <c r="T15" s="453"/>
    </row>
    <row r="16" spans="1:39" s="19" customFormat="1" ht="22.5" hidden="1" thickBot="1" x14ac:dyDescent="0.25">
      <c r="A16" s="6"/>
      <c r="B16" s="6"/>
      <c r="C16" s="370"/>
      <c r="D16" s="276"/>
      <c r="E16" s="272"/>
      <c r="F16" s="328"/>
      <c r="G16" s="34"/>
      <c r="H16" s="34"/>
      <c r="I16" s="34"/>
      <c r="J16" s="34"/>
      <c r="K16" s="18"/>
      <c r="L16" s="18"/>
      <c r="M16" s="34"/>
      <c r="N16" s="34"/>
      <c r="O16" s="445"/>
      <c r="P16" s="453"/>
      <c r="Q16" s="453"/>
      <c r="R16" s="453"/>
      <c r="S16" s="453"/>
      <c r="T16" s="453"/>
    </row>
    <row r="17" spans="1:47" s="9" customFormat="1" ht="24" hidden="1" customHeight="1" x14ac:dyDescent="0.2">
      <c r="A17" s="6"/>
      <c r="B17" s="6"/>
      <c r="C17" s="6"/>
      <c r="D17" s="6"/>
      <c r="E17" s="7"/>
      <c r="F17" s="335"/>
      <c r="G17" s="11"/>
      <c r="H17" s="11"/>
      <c r="I17" s="11"/>
      <c r="J17" s="11"/>
      <c r="K17" s="10"/>
      <c r="L17" s="10"/>
      <c r="M17" s="11"/>
      <c r="N17" s="11"/>
      <c r="O17" s="445"/>
      <c r="P17" s="437"/>
      <c r="Q17" s="437"/>
      <c r="R17" s="437"/>
      <c r="S17" s="437"/>
      <c r="T17" s="437"/>
    </row>
    <row r="18" spans="1:47" s="19" customFormat="1" ht="22.5" hidden="1" thickBot="1" x14ac:dyDescent="0.55000000000000004">
      <c r="A18" s="266">
        <f>+A16</f>
        <v>0</v>
      </c>
      <c r="B18" s="266"/>
      <c r="C18" s="266"/>
      <c r="D18" s="266"/>
      <c r="E18" s="245" t="s">
        <v>33</v>
      </c>
      <c r="F18" s="330">
        <f>SUM(F16:F17)</f>
        <v>0</v>
      </c>
      <c r="G18" s="330">
        <f>SUM(G16:G17)</f>
        <v>0</v>
      </c>
      <c r="H18" s="330">
        <f>SUM(H16:H17)</f>
        <v>0</v>
      </c>
      <c r="I18" s="246"/>
      <c r="J18" s="246">
        <f>SUM(J17:J17)</f>
        <v>0</v>
      </c>
      <c r="K18" s="246">
        <f>SUM(K17:K17)</f>
        <v>0</v>
      </c>
      <c r="L18" s="246">
        <f>SUM(L17:L17)</f>
        <v>0</v>
      </c>
      <c r="M18" s="246"/>
      <c r="N18" s="246"/>
      <c r="O18" s="460"/>
      <c r="P18" s="455">
        <f>+F18+G18</f>
        <v>0</v>
      </c>
      <c r="Q18" s="451"/>
      <c r="R18" s="451"/>
      <c r="S18" s="453"/>
      <c r="T18" s="453"/>
    </row>
    <row r="19" spans="1:47" s="28" customFormat="1" ht="22.5" thickBot="1" x14ac:dyDescent="0.55000000000000004">
      <c r="A19" s="247">
        <f>+A14+A18</f>
        <v>0</v>
      </c>
      <c r="B19" s="248"/>
      <c r="C19" s="248"/>
      <c r="D19" s="248"/>
      <c r="E19" s="248" t="s">
        <v>191</v>
      </c>
      <c r="F19" s="331">
        <f>F14+F18</f>
        <v>0</v>
      </c>
      <c r="G19" s="310">
        <f>+G14+G18</f>
        <v>0</v>
      </c>
      <c r="H19" s="310">
        <f>+H14+H18</f>
        <v>0</v>
      </c>
      <c r="I19" s="249"/>
      <c r="J19" s="249" t="e">
        <f>J14+J18</f>
        <v>#REF!</v>
      </c>
      <c r="K19" s="249" t="e">
        <f>K14+K18</f>
        <v>#REF!</v>
      </c>
      <c r="L19" s="249" t="e">
        <f>L14+L18</f>
        <v>#REF!</v>
      </c>
      <c r="M19" s="249"/>
      <c r="N19" s="249"/>
      <c r="O19" s="463"/>
      <c r="P19" s="436">
        <f>+P14+P18</f>
        <v>0</v>
      </c>
      <c r="Q19" s="457"/>
      <c r="R19" s="457"/>
      <c r="S19" s="434"/>
      <c r="T19" s="434"/>
      <c r="U19" s="2"/>
      <c r="V19" s="2"/>
      <c r="W19" s="2"/>
      <c r="X19" s="2"/>
      <c r="Y19" s="2"/>
      <c r="Z19" s="2"/>
      <c r="AA19" s="2"/>
      <c r="AB19" s="2"/>
    </row>
    <row r="20" spans="1:47" s="9" customFormat="1" x14ac:dyDescent="0.2">
      <c r="A20" s="15"/>
      <c r="B20" s="15"/>
      <c r="C20" s="15"/>
      <c r="D20" s="15"/>
      <c r="E20" s="31"/>
      <c r="F20" s="21"/>
      <c r="G20" s="20"/>
      <c r="H20" s="20"/>
      <c r="I20" s="20"/>
      <c r="J20" s="20"/>
      <c r="K20" s="104"/>
      <c r="L20" s="104"/>
      <c r="M20" s="20"/>
      <c r="N20" s="20"/>
      <c r="O20" s="445"/>
      <c r="P20" s="437"/>
      <c r="Q20" s="437"/>
      <c r="R20" s="437"/>
      <c r="S20" s="437"/>
      <c r="T20" s="437"/>
    </row>
    <row r="21" spans="1:47" s="9" customFormat="1" x14ac:dyDescent="0.5">
      <c r="A21" s="15"/>
      <c r="B21" s="15"/>
      <c r="C21" s="15"/>
      <c r="D21" s="15"/>
      <c r="E21" s="31"/>
      <c r="F21" s="35"/>
      <c r="G21" s="20"/>
      <c r="H21" s="20"/>
      <c r="I21" s="20"/>
      <c r="J21" s="20"/>
      <c r="K21" s="104"/>
      <c r="L21" s="104"/>
      <c r="M21" s="20"/>
      <c r="N21" s="20"/>
      <c r="O21" s="445"/>
      <c r="P21" s="437"/>
      <c r="Q21" s="437"/>
      <c r="R21" s="437"/>
      <c r="S21" s="437"/>
      <c r="T21" s="437"/>
    </row>
    <row r="23" spans="1:47" s="23" customFormat="1" x14ac:dyDescent="0.5">
      <c r="A23" s="22"/>
      <c r="B23" s="22"/>
      <c r="C23" s="22"/>
      <c r="D23" s="22"/>
      <c r="E23" s="81"/>
      <c r="F23" s="286"/>
      <c r="G23" s="125"/>
      <c r="H23" s="125"/>
      <c r="I23" s="125"/>
      <c r="J23" s="125"/>
      <c r="K23" s="190"/>
      <c r="L23" s="190"/>
      <c r="M23" s="125"/>
      <c r="N23" s="125"/>
      <c r="O23" s="441"/>
      <c r="P23" s="434"/>
      <c r="Q23" s="434"/>
      <c r="R23" s="434"/>
      <c r="S23" s="434"/>
      <c r="T23" s="43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4"/>
      <c r="AH23" s="24"/>
      <c r="AI23" s="24"/>
      <c r="AJ23" s="24"/>
      <c r="AK23" s="24"/>
      <c r="AL23" s="24"/>
      <c r="AM23" s="24"/>
      <c r="AN23" s="24"/>
      <c r="AO23" s="24"/>
      <c r="AP23" s="24"/>
      <c r="AQ23" s="24"/>
      <c r="AR23" s="24"/>
      <c r="AS23" s="24"/>
      <c r="AT23" s="24"/>
      <c r="AU23" s="24"/>
    </row>
    <row r="24" spans="1:47" s="23" customFormat="1" x14ac:dyDescent="0.5">
      <c r="A24" s="22"/>
      <c r="B24" s="22"/>
      <c r="C24" s="22"/>
      <c r="D24" s="22"/>
      <c r="F24" s="25"/>
      <c r="G24" s="107"/>
      <c r="H24" s="107"/>
      <c r="I24" s="107"/>
      <c r="J24" s="107"/>
      <c r="K24" s="190"/>
      <c r="L24" s="190"/>
      <c r="M24" s="107"/>
      <c r="N24" s="107"/>
      <c r="O24" s="441"/>
      <c r="P24" s="434"/>
      <c r="Q24" s="434"/>
      <c r="R24" s="434"/>
      <c r="S24" s="434"/>
      <c r="T24" s="43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  <c r="AM24" s="24"/>
      <c r="AN24" s="24"/>
      <c r="AO24" s="24"/>
      <c r="AP24" s="24"/>
      <c r="AQ24" s="24"/>
      <c r="AR24" s="24"/>
      <c r="AS24" s="24"/>
      <c r="AT24" s="24"/>
      <c r="AU24" s="24"/>
    </row>
    <row r="25" spans="1:47" s="23" customFormat="1" x14ac:dyDescent="0.5">
      <c r="A25" s="22"/>
      <c r="B25" s="22"/>
      <c r="C25" s="22"/>
      <c r="D25" s="22"/>
      <c r="F25" s="25"/>
      <c r="G25" s="107"/>
      <c r="H25" s="107"/>
      <c r="I25" s="107"/>
      <c r="J25" s="107"/>
      <c r="K25" s="190"/>
      <c r="L25" s="190"/>
      <c r="M25" s="107"/>
      <c r="N25" s="107"/>
      <c r="O25" s="441"/>
      <c r="P25" s="434"/>
      <c r="Q25" s="434"/>
      <c r="R25" s="434"/>
      <c r="S25" s="434"/>
      <c r="T25" s="43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24"/>
      <c r="AK25" s="24"/>
      <c r="AL25" s="24"/>
      <c r="AM25" s="24"/>
      <c r="AN25" s="24"/>
      <c r="AO25" s="24"/>
      <c r="AP25" s="24"/>
      <c r="AQ25" s="24"/>
      <c r="AR25" s="24"/>
      <c r="AS25" s="24"/>
      <c r="AT25" s="24"/>
      <c r="AU25" s="24"/>
    </row>
    <row r="26" spans="1:47" s="23" customFormat="1" x14ac:dyDescent="0.5">
      <c r="A26" s="22"/>
      <c r="B26" s="22"/>
      <c r="C26" s="22"/>
      <c r="D26" s="22"/>
      <c r="F26" s="25"/>
      <c r="G26" s="107"/>
      <c r="H26" s="107"/>
      <c r="I26" s="107"/>
      <c r="J26" s="107"/>
      <c r="K26" s="190"/>
      <c r="L26" s="190"/>
      <c r="M26" s="107"/>
      <c r="N26" s="107"/>
      <c r="O26" s="441"/>
      <c r="P26" s="434"/>
      <c r="Q26" s="434"/>
      <c r="R26" s="434"/>
      <c r="S26" s="434"/>
      <c r="T26" s="43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  <c r="AK26" s="24"/>
      <c r="AL26" s="24"/>
      <c r="AM26" s="24"/>
      <c r="AN26" s="24"/>
      <c r="AO26" s="24"/>
      <c r="AP26" s="24"/>
      <c r="AQ26" s="24"/>
      <c r="AR26" s="24"/>
      <c r="AS26" s="24"/>
      <c r="AT26" s="24"/>
      <c r="AU26" s="24"/>
    </row>
  </sheetData>
  <autoFilter ref="O1:O26"/>
  <mergeCells count="21">
    <mergeCell ref="A1:N1"/>
    <mergeCell ref="A2:N2"/>
    <mergeCell ref="A3:N3"/>
    <mergeCell ref="R5:R8"/>
    <mergeCell ref="L5:L8"/>
    <mergeCell ref="J5:J8"/>
    <mergeCell ref="G6:G8"/>
    <mergeCell ref="E5:E8"/>
    <mergeCell ref="F6:F8"/>
    <mergeCell ref="Q5:Q8"/>
    <mergeCell ref="N5:N8"/>
    <mergeCell ref="A5:A8"/>
    <mergeCell ref="B5:B8"/>
    <mergeCell ref="D5:D8"/>
    <mergeCell ref="M5:M8"/>
    <mergeCell ref="F4:G4"/>
    <mergeCell ref="C5:C8"/>
    <mergeCell ref="K5:K8"/>
    <mergeCell ref="I5:I8"/>
    <mergeCell ref="F5:H5"/>
    <mergeCell ref="H6:H8"/>
  </mergeCells>
  <phoneticPr fontId="2" type="noConversion"/>
  <conditionalFormatting sqref="F16 F11:F12">
    <cfRule type="cellIs" dxfId="15" priority="2" stopIfTrue="1" operator="between">
      <formula>2000001</formula>
      <formula>500000000</formula>
    </cfRule>
  </conditionalFormatting>
  <pageMargins left="0.74803149606299213" right="0.74803149606299213" top="0.34" bottom="0.35" header="0.17" footer="0.21"/>
  <pageSetup paperSize="9" scale="85" orientation="landscape" blackAndWhite="1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26"/>
  <sheetViews>
    <sheetView zoomScaleNormal="100" zoomScaleSheetLayoutView="100" workbookViewId="0">
      <selection activeCell="A11" sqref="A11:XFD12"/>
    </sheetView>
  </sheetViews>
  <sheetFormatPr defaultRowHeight="21.75" x14ac:dyDescent="0.5"/>
  <cols>
    <col min="1" max="1" width="5.85546875" style="3" customWidth="1"/>
    <col min="2" max="2" width="6.7109375" style="3" customWidth="1"/>
    <col min="3" max="3" width="7.7109375" style="3" customWidth="1"/>
    <col min="4" max="4" width="6.7109375" style="3" customWidth="1"/>
    <col min="5" max="5" width="43" style="1" customWidth="1"/>
    <col min="6" max="6" width="14.7109375" style="4" customWidth="1"/>
    <col min="7" max="7" width="12.140625" style="106" customWidth="1"/>
    <col min="8" max="8" width="12.140625" style="106" hidden="1" customWidth="1"/>
    <col min="9" max="9" width="31.5703125" style="106" hidden="1" customWidth="1"/>
    <col min="10" max="10" width="13.140625" style="106" hidden="1" customWidth="1"/>
    <col min="11" max="11" width="12.28515625" style="156" hidden="1" customWidth="1"/>
    <col min="12" max="12" width="14.28515625" style="156" hidden="1" customWidth="1"/>
    <col min="13" max="14" width="31.5703125" style="106" hidden="1" customWidth="1"/>
    <col min="15" max="16" width="31.5703125" style="106" customWidth="1"/>
    <col min="17" max="17" width="4.85546875" style="441" customWidth="1"/>
    <col min="18" max="18" width="19.5703125" style="434" bestFit="1" customWidth="1"/>
    <col min="19" max="19" width="9.140625" style="434"/>
    <col min="20" max="20" width="13.5703125" style="434" bestFit="1" customWidth="1"/>
    <col min="21" max="21" width="9.140625" style="434"/>
    <col min="22" max="22" width="13.5703125" style="434" bestFit="1" customWidth="1"/>
    <col min="23" max="30" width="9.140625" style="2"/>
    <col min="31" max="16384" width="9.140625" style="1"/>
  </cols>
  <sheetData>
    <row r="1" spans="1:41" x14ac:dyDescent="0.5">
      <c r="A1" s="725" t="s">
        <v>208</v>
      </c>
      <c r="B1" s="725"/>
      <c r="C1" s="725"/>
      <c r="D1" s="725"/>
      <c r="E1" s="725"/>
      <c r="F1" s="725"/>
      <c r="G1" s="725"/>
      <c r="H1" s="725"/>
      <c r="I1" s="725"/>
      <c r="J1" s="725"/>
      <c r="K1" s="725"/>
      <c r="L1" s="725"/>
      <c r="M1" s="725"/>
      <c r="N1" s="725"/>
      <c r="O1" s="725"/>
      <c r="P1" s="725"/>
      <c r="Q1" s="458"/>
      <c r="T1" s="434" t="s">
        <v>261</v>
      </c>
      <c r="V1" s="434" t="s">
        <v>202</v>
      </c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</row>
    <row r="2" spans="1:41" x14ac:dyDescent="0.5">
      <c r="A2" s="725" t="s">
        <v>8</v>
      </c>
      <c r="B2" s="725"/>
      <c r="C2" s="725"/>
      <c r="D2" s="725"/>
      <c r="E2" s="725"/>
      <c r="F2" s="725"/>
      <c r="G2" s="725"/>
      <c r="H2" s="725"/>
      <c r="I2" s="725"/>
      <c r="J2" s="725"/>
      <c r="K2" s="725"/>
      <c r="L2" s="725"/>
      <c r="M2" s="725"/>
      <c r="N2" s="725"/>
      <c r="O2" s="725"/>
      <c r="P2" s="725"/>
      <c r="Q2" s="458"/>
      <c r="R2" s="435" t="s">
        <v>259</v>
      </c>
      <c r="S2" s="434">
        <v>11</v>
      </c>
      <c r="T2" s="436" t="e">
        <f>+#REF!+#REF!+#REF!+#REF!+#REF!+#REF!+#REF!+#REF!+#REF!+#REF!+#REF!</f>
        <v>#REF!</v>
      </c>
      <c r="U2" s="436" t="s">
        <v>207</v>
      </c>
      <c r="V2" s="434" t="s">
        <v>207</v>
      </c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</row>
    <row r="3" spans="1:41" x14ac:dyDescent="0.5">
      <c r="A3" s="725" t="s">
        <v>328</v>
      </c>
      <c r="B3" s="725"/>
      <c r="C3" s="725"/>
      <c r="D3" s="725"/>
      <c r="E3" s="725"/>
      <c r="F3" s="725"/>
      <c r="G3" s="725"/>
      <c r="H3" s="725"/>
      <c r="I3" s="725"/>
      <c r="J3" s="725"/>
      <c r="K3" s="725"/>
      <c r="L3" s="725"/>
      <c r="M3" s="725"/>
      <c r="N3" s="725"/>
      <c r="O3" s="725"/>
      <c r="P3" s="725"/>
      <c r="Q3" s="458"/>
      <c r="R3" s="437" t="s">
        <v>260</v>
      </c>
      <c r="S3" s="438">
        <v>1</v>
      </c>
      <c r="T3" s="439" t="e">
        <f>+#REF!</f>
        <v>#REF!</v>
      </c>
      <c r="U3" s="440">
        <v>1</v>
      </c>
      <c r="V3" s="439">
        <f>+F16</f>
        <v>0</v>
      </c>
      <c r="W3" s="1"/>
      <c r="X3" s="1"/>
      <c r="Y3" s="1"/>
      <c r="Z3" s="1"/>
      <c r="AA3" s="1"/>
      <c r="AB3" s="1"/>
      <c r="AC3" s="1"/>
      <c r="AD3" s="1"/>
    </row>
    <row r="4" spans="1:41" x14ac:dyDescent="0.5">
      <c r="A4" s="1"/>
      <c r="B4" s="1"/>
      <c r="C4" s="1"/>
      <c r="D4" s="1"/>
      <c r="F4" s="734"/>
      <c r="G4" s="734"/>
      <c r="H4" s="3"/>
      <c r="I4" s="3"/>
      <c r="J4" s="5"/>
      <c r="M4" s="3"/>
      <c r="N4" s="503"/>
      <c r="O4" s="688"/>
      <c r="P4" s="691"/>
      <c r="R4" s="434" t="s">
        <v>265</v>
      </c>
      <c r="S4" s="442" t="s">
        <v>207</v>
      </c>
      <c r="T4" s="442" t="s">
        <v>207</v>
      </c>
      <c r="U4" s="434" t="s">
        <v>207</v>
      </c>
      <c r="V4" s="434" t="s">
        <v>207</v>
      </c>
    </row>
    <row r="5" spans="1:41" ht="21.75" customHeight="1" x14ac:dyDescent="0.5">
      <c r="A5" s="723" t="s">
        <v>19</v>
      </c>
      <c r="B5" s="723" t="s">
        <v>20</v>
      </c>
      <c r="C5" s="723" t="s">
        <v>129</v>
      </c>
      <c r="D5" s="723" t="s">
        <v>21</v>
      </c>
      <c r="E5" s="723" t="s">
        <v>29</v>
      </c>
      <c r="F5" s="736" t="s">
        <v>26</v>
      </c>
      <c r="G5" s="737"/>
      <c r="H5" s="738"/>
      <c r="I5" s="726" t="s">
        <v>264</v>
      </c>
      <c r="J5" s="726" t="s">
        <v>122</v>
      </c>
      <c r="K5" s="726" t="s">
        <v>121</v>
      </c>
      <c r="L5" s="729" t="s">
        <v>123</v>
      </c>
      <c r="M5" s="741" t="s">
        <v>267</v>
      </c>
      <c r="N5" s="741" t="s">
        <v>291</v>
      </c>
      <c r="O5" s="741" t="s">
        <v>310</v>
      </c>
      <c r="P5" s="741" t="s">
        <v>327</v>
      </c>
      <c r="Q5" s="460"/>
      <c r="S5" s="744" t="s">
        <v>142</v>
      </c>
      <c r="T5" s="744" t="s">
        <v>150</v>
      </c>
    </row>
    <row r="6" spans="1:41" ht="21" customHeight="1" x14ac:dyDescent="0.5">
      <c r="A6" s="724"/>
      <c r="B6" s="724"/>
      <c r="C6" s="724"/>
      <c r="D6" s="724"/>
      <c r="E6" s="724"/>
      <c r="F6" s="731" t="s">
        <v>46</v>
      </c>
      <c r="G6" s="727" t="s">
        <v>103</v>
      </c>
      <c r="H6" s="726" t="s">
        <v>150</v>
      </c>
      <c r="I6" s="727"/>
      <c r="J6" s="727"/>
      <c r="K6" s="727"/>
      <c r="L6" s="730"/>
      <c r="M6" s="742"/>
      <c r="N6" s="742"/>
      <c r="O6" s="742"/>
      <c r="P6" s="742"/>
      <c r="Q6" s="460"/>
      <c r="S6" s="744"/>
      <c r="T6" s="744"/>
    </row>
    <row r="7" spans="1:41" ht="21" customHeight="1" x14ac:dyDescent="0.5">
      <c r="A7" s="724"/>
      <c r="B7" s="724"/>
      <c r="C7" s="724"/>
      <c r="D7" s="724"/>
      <c r="E7" s="724"/>
      <c r="F7" s="731"/>
      <c r="G7" s="727"/>
      <c r="H7" s="727"/>
      <c r="I7" s="727"/>
      <c r="J7" s="727"/>
      <c r="K7" s="727"/>
      <c r="L7" s="730"/>
      <c r="M7" s="742"/>
      <c r="N7" s="742"/>
      <c r="O7" s="742"/>
      <c r="P7" s="742"/>
      <c r="Q7" s="460"/>
      <c r="S7" s="744"/>
      <c r="T7" s="744"/>
    </row>
    <row r="8" spans="1:41" ht="18" customHeight="1" x14ac:dyDescent="0.5">
      <c r="A8" s="724"/>
      <c r="B8" s="724"/>
      <c r="C8" s="733"/>
      <c r="D8" s="724"/>
      <c r="E8" s="724"/>
      <c r="F8" s="732"/>
      <c r="G8" s="728"/>
      <c r="H8" s="728"/>
      <c r="I8" s="728"/>
      <c r="J8" s="728"/>
      <c r="K8" s="728"/>
      <c r="L8" s="730"/>
      <c r="M8" s="743"/>
      <c r="N8" s="743"/>
      <c r="O8" s="743"/>
      <c r="P8" s="743"/>
      <c r="Q8" s="460"/>
      <c r="S8" s="744"/>
      <c r="T8" s="744"/>
    </row>
    <row r="9" spans="1:41" x14ac:dyDescent="0.5">
      <c r="A9" s="12"/>
      <c r="B9" s="12"/>
      <c r="C9" s="12"/>
      <c r="D9" s="12"/>
      <c r="E9" s="32" t="s">
        <v>28</v>
      </c>
      <c r="F9" s="12"/>
      <c r="G9" s="105"/>
      <c r="H9" s="105"/>
      <c r="I9" s="105"/>
      <c r="J9" s="105"/>
      <c r="K9" s="189"/>
      <c r="L9" s="189"/>
      <c r="M9" s="105"/>
      <c r="N9" s="105"/>
      <c r="O9" s="105"/>
      <c r="P9" s="105"/>
    </row>
    <row r="10" spans="1:41" s="9" customFormat="1" x14ac:dyDescent="0.2">
      <c r="A10" s="6"/>
      <c r="B10" s="6"/>
      <c r="C10" s="6"/>
      <c r="D10" s="6"/>
      <c r="E10" s="17" t="s">
        <v>37</v>
      </c>
      <c r="F10" s="29"/>
      <c r="G10" s="11"/>
      <c r="H10" s="11"/>
      <c r="I10" s="11"/>
      <c r="J10" s="11"/>
      <c r="K10" s="10"/>
      <c r="L10" s="10"/>
      <c r="M10" s="11"/>
      <c r="N10" s="11"/>
      <c r="O10" s="11"/>
      <c r="P10" s="11"/>
      <c r="Q10" s="445"/>
      <c r="R10" s="437"/>
      <c r="S10" s="437"/>
      <c r="T10" s="437"/>
      <c r="U10" s="437"/>
      <c r="V10" s="437"/>
    </row>
    <row r="11" spans="1:41" s="302" customFormat="1" ht="93" customHeight="1" x14ac:dyDescent="0.2">
      <c r="A11" s="275"/>
      <c r="B11" s="275"/>
      <c r="C11" s="635"/>
      <c r="D11" s="528"/>
      <c r="E11" s="514"/>
      <c r="F11" s="515"/>
      <c r="G11" s="298"/>
      <c r="H11" s="298"/>
      <c r="I11" s="544"/>
      <c r="J11" s="581"/>
      <c r="K11" s="511"/>
      <c r="L11" s="511"/>
      <c r="M11" s="544"/>
      <c r="N11" s="544"/>
      <c r="O11" s="544"/>
      <c r="P11" s="544"/>
      <c r="Q11" s="466"/>
      <c r="R11" s="454"/>
      <c r="S11" s="454"/>
      <c r="T11" s="454"/>
      <c r="U11" s="454"/>
      <c r="V11" s="454"/>
    </row>
    <row r="12" spans="1:41" s="302" customFormat="1" ht="92.25" customHeight="1" x14ac:dyDescent="0.2">
      <c r="A12" s="275"/>
      <c r="B12" s="275"/>
      <c r="C12" s="635"/>
      <c r="D12" s="528"/>
      <c r="E12" s="514"/>
      <c r="F12" s="515"/>
      <c r="G12" s="298"/>
      <c r="H12" s="298"/>
      <c r="I12" s="544"/>
      <c r="J12" s="581"/>
      <c r="K12" s="511"/>
      <c r="L12" s="511"/>
      <c r="M12" s="544"/>
      <c r="N12" s="544"/>
      <c r="O12" s="544"/>
      <c r="P12" s="544"/>
      <c r="Q12" s="466"/>
      <c r="R12" s="454"/>
      <c r="S12" s="454"/>
      <c r="T12" s="454"/>
      <c r="U12" s="454"/>
      <c r="V12" s="454"/>
    </row>
    <row r="13" spans="1:41" s="9" customFormat="1" ht="22.5" customHeight="1" x14ac:dyDescent="0.5">
      <c r="A13" s="6"/>
      <c r="B13" s="13"/>
      <c r="C13" s="13"/>
      <c r="D13" s="13"/>
      <c r="E13" s="7"/>
      <c r="F13" s="334"/>
      <c r="G13" s="11"/>
      <c r="H13" s="11"/>
      <c r="I13" s="309"/>
      <c r="J13" s="280"/>
      <c r="K13" s="10"/>
      <c r="L13" s="10"/>
      <c r="M13" s="309"/>
      <c r="N13" s="309"/>
      <c r="O13" s="309"/>
      <c r="P13" s="309"/>
      <c r="Q13" s="445"/>
      <c r="R13" s="437"/>
      <c r="S13" s="437"/>
      <c r="T13" s="437"/>
      <c r="U13" s="437"/>
      <c r="V13" s="437"/>
    </row>
    <row r="14" spans="1:41" s="14" customFormat="1" ht="22.5" thickBot="1" x14ac:dyDescent="0.55000000000000004">
      <c r="A14" s="241">
        <f>+A12</f>
        <v>0</v>
      </c>
      <c r="B14" s="241"/>
      <c r="C14" s="241"/>
      <c r="D14" s="241"/>
      <c r="E14" s="242" t="s">
        <v>47</v>
      </c>
      <c r="F14" s="329">
        <f>SUM(F11:F13)</f>
        <v>0</v>
      </c>
      <c r="G14" s="243">
        <f>SUM(G13:G13)</f>
        <v>0</v>
      </c>
      <c r="H14" s="243">
        <f>SUM(H13:H13)</f>
        <v>0</v>
      </c>
      <c r="I14" s="241"/>
      <c r="J14" s="284">
        <f>SUM(J13:J13)</f>
        <v>0</v>
      </c>
      <c r="K14" s="243">
        <f>SUM(K13:K13)</f>
        <v>0</v>
      </c>
      <c r="L14" s="243">
        <f>SUM(L13:L13)</f>
        <v>0</v>
      </c>
      <c r="M14" s="241"/>
      <c r="N14" s="241"/>
      <c r="O14" s="241"/>
      <c r="P14" s="241"/>
      <c r="Q14" s="461"/>
      <c r="R14" s="450">
        <f>+F14+G14</f>
        <v>0</v>
      </c>
      <c r="S14" s="451"/>
      <c r="T14" s="451"/>
      <c r="U14" s="452"/>
      <c r="V14" s="452"/>
    </row>
    <row r="15" spans="1:41" s="19" customFormat="1" ht="22.5" hidden="1" thickBot="1" x14ac:dyDescent="0.25">
      <c r="A15" s="6"/>
      <c r="B15" s="6"/>
      <c r="C15" s="6"/>
      <c r="D15" s="6"/>
      <c r="E15" s="30" t="s">
        <v>10</v>
      </c>
      <c r="F15" s="336" t="s">
        <v>198</v>
      </c>
      <c r="G15" s="34"/>
      <c r="H15" s="34"/>
      <c r="I15" s="257"/>
      <c r="J15" s="278"/>
      <c r="K15" s="18"/>
      <c r="L15" s="18"/>
      <c r="M15" s="257"/>
      <c r="N15" s="257"/>
      <c r="O15" s="257"/>
      <c r="P15" s="257"/>
      <c r="Q15" s="462"/>
      <c r="R15" s="453"/>
      <c r="S15" s="453"/>
      <c r="T15" s="453"/>
      <c r="U15" s="453"/>
      <c r="V15" s="453"/>
    </row>
    <row r="16" spans="1:41" s="304" customFormat="1" ht="45.75" hidden="1" customHeight="1" x14ac:dyDescent="0.2">
      <c r="A16" s="479"/>
      <c r="B16" s="479"/>
      <c r="C16" s="490"/>
      <c r="D16" s="480"/>
      <c r="E16" s="486"/>
      <c r="F16" s="491"/>
      <c r="G16" s="487"/>
      <c r="H16" s="274"/>
      <c r="I16" s="484"/>
      <c r="J16" s="306"/>
      <c r="K16" s="287"/>
      <c r="L16" s="287"/>
      <c r="M16" s="484"/>
      <c r="N16" s="484"/>
      <c r="O16" s="484"/>
      <c r="P16" s="484"/>
      <c r="Q16" s="447"/>
      <c r="R16" s="448"/>
      <c r="S16" s="448"/>
      <c r="T16" s="448"/>
      <c r="U16" s="448"/>
      <c r="V16" s="448"/>
    </row>
    <row r="17" spans="1:49" s="9" customFormat="1" ht="23.25" hidden="1" customHeight="1" x14ac:dyDescent="0.2">
      <c r="A17" s="6"/>
      <c r="B17" s="6"/>
      <c r="C17" s="6"/>
      <c r="D17" s="6"/>
      <c r="E17" s="7"/>
      <c r="F17" s="335"/>
      <c r="G17" s="29"/>
      <c r="H17" s="29"/>
      <c r="I17" s="11"/>
      <c r="J17" s="280"/>
      <c r="K17" s="10"/>
      <c r="L17" s="10"/>
      <c r="M17" s="11"/>
      <c r="N17" s="11"/>
      <c r="O17" s="11"/>
      <c r="P17" s="11"/>
      <c r="Q17" s="445"/>
      <c r="R17" s="437"/>
      <c r="S17" s="437"/>
      <c r="T17" s="437"/>
      <c r="U17" s="437"/>
      <c r="V17" s="437"/>
    </row>
    <row r="18" spans="1:49" s="19" customFormat="1" ht="22.5" hidden="1" thickBot="1" x14ac:dyDescent="0.55000000000000004">
      <c r="A18" s="266">
        <f>+A16</f>
        <v>0</v>
      </c>
      <c r="B18" s="266"/>
      <c r="C18" s="266"/>
      <c r="D18" s="266"/>
      <c r="E18" s="245" t="s">
        <v>33</v>
      </c>
      <c r="F18" s="330">
        <f>SUM(F16:F16)</f>
        <v>0</v>
      </c>
      <c r="G18" s="246">
        <f>SUM(G16:G16)</f>
        <v>0</v>
      </c>
      <c r="H18" s="246">
        <f>SUM(H16:H16)</f>
        <v>0</v>
      </c>
      <c r="I18" s="246"/>
      <c r="J18" s="246">
        <f>SUM(J16:J16)</f>
        <v>0</v>
      </c>
      <c r="K18" s="246">
        <f>SUM(K16:K16)</f>
        <v>0</v>
      </c>
      <c r="L18" s="246">
        <f>SUM(L16:L16)</f>
        <v>0</v>
      </c>
      <c r="M18" s="246"/>
      <c r="N18" s="246"/>
      <c r="O18" s="246"/>
      <c r="P18" s="246"/>
      <c r="Q18" s="460"/>
      <c r="R18" s="455">
        <f>+F18+G18</f>
        <v>0</v>
      </c>
      <c r="S18" s="451"/>
      <c r="T18" s="451"/>
      <c r="U18" s="453"/>
      <c r="V18" s="453"/>
    </row>
    <row r="19" spans="1:49" s="28" customFormat="1" ht="22.5" thickBot="1" x14ac:dyDescent="0.55000000000000004">
      <c r="A19" s="247">
        <f>+A14+A18</f>
        <v>0</v>
      </c>
      <c r="B19" s="248"/>
      <c r="C19" s="248"/>
      <c r="D19" s="248"/>
      <c r="E19" s="248" t="s">
        <v>192</v>
      </c>
      <c r="F19" s="331">
        <f>F14+F18</f>
        <v>0</v>
      </c>
      <c r="G19" s="310">
        <f>+G14+G18</f>
        <v>0</v>
      </c>
      <c r="H19" s="310">
        <f>+H14+H18</f>
        <v>0</v>
      </c>
      <c r="I19" s="249"/>
      <c r="J19" s="249">
        <f>J14+J18</f>
        <v>0</v>
      </c>
      <c r="K19" s="249">
        <f>K14+K18</f>
        <v>0</v>
      </c>
      <c r="L19" s="249">
        <f>L14+L18</f>
        <v>0</v>
      </c>
      <c r="M19" s="249"/>
      <c r="N19" s="249"/>
      <c r="O19" s="249"/>
      <c r="P19" s="249"/>
      <c r="Q19" s="463"/>
      <c r="R19" s="436">
        <f>+R14+R18</f>
        <v>0</v>
      </c>
      <c r="S19" s="457"/>
      <c r="T19" s="457"/>
      <c r="U19" s="434"/>
      <c r="V19" s="434"/>
      <c r="W19" s="2"/>
      <c r="X19" s="2"/>
      <c r="Y19" s="2"/>
      <c r="Z19" s="2"/>
      <c r="AA19" s="2"/>
      <c r="AB19" s="2"/>
      <c r="AC19" s="2"/>
      <c r="AD19" s="2"/>
    </row>
    <row r="20" spans="1:49" s="9" customFormat="1" x14ac:dyDescent="0.2">
      <c r="A20" s="15"/>
      <c r="B20" s="15"/>
      <c r="C20" s="15"/>
      <c r="D20" s="15"/>
      <c r="E20" s="31"/>
      <c r="F20" s="21"/>
      <c r="G20" s="20"/>
      <c r="H20" s="20"/>
      <c r="I20" s="20"/>
      <c r="J20" s="20"/>
      <c r="K20" s="104"/>
      <c r="L20" s="104"/>
      <c r="M20" s="20"/>
      <c r="N20" s="20"/>
      <c r="O20" s="20"/>
      <c r="P20" s="20"/>
      <c r="Q20" s="445"/>
      <c r="R20" s="437"/>
      <c r="S20" s="437"/>
      <c r="T20" s="437"/>
      <c r="U20" s="437"/>
      <c r="V20" s="437"/>
    </row>
    <row r="21" spans="1:49" s="9" customFormat="1" x14ac:dyDescent="0.5">
      <c r="A21" s="15"/>
      <c r="B21" s="15"/>
      <c r="C21" s="15"/>
      <c r="D21" s="15"/>
      <c r="E21" s="31"/>
      <c r="F21" s="35"/>
      <c r="G21" s="20"/>
      <c r="H21" s="20"/>
      <c r="I21" s="20"/>
      <c r="J21" s="20"/>
      <c r="K21" s="104"/>
      <c r="L21" s="104"/>
      <c r="M21" s="20"/>
      <c r="N21" s="20"/>
      <c r="O21" s="20"/>
      <c r="P21" s="20"/>
      <c r="Q21" s="445"/>
      <c r="R21" s="437"/>
      <c r="S21" s="437"/>
      <c r="T21" s="437"/>
      <c r="U21" s="437"/>
      <c r="V21" s="437"/>
    </row>
    <row r="23" spans="1:49" s="23" customFormat="1" x14ac:dyDescent="0.5">
      <c r="A23" s="22"/>
      <c r="B23" s="22"/>
      <c r="C23" s="22"/>
      <c r="D23" s="22"/>
      <c r="E23" s="81"/>
      <c r="F23" s="286"/>
      <c r="G23" s="125"/>
      <c r="H23" s="125"/>
      <c r="I23" s="125"/>
      <c r="J23" s="125"/>
      <c r="K23" s="190"/>
      <c r="L23" s="190"/>
      <c r="M23" s="125"/>
      <c r="N23" s="125"/>
      <c r="O23" s="125"/>
      <c r="P23" s="125"/>
      <c r="Q23" s="441"/>
      <c r="R23" s="434"/>
      <c r="S23" s="434"/>
      <c r="T23" s="434"/>
      <c r="U23" s="434"/>
      <c r="V23" s="434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4"/>
      <c r="AH23" s="24"/>
      <c r="AI23" s="24"/>
      <c r="AJ23" s="24"/>
      <c r="AK23" s="24"/>
      <c r="AL23" s="24"/>
      <c r="AM23" s="24"/>
      <c r="AN23" s="24"/>
      <c r="AO23" s="24"/>
      <c r="AP23" s="24"/>
      <c r="AQ23" s="24"/>
      <c r="AR23" s="24"/>
      <c r="AS23" s="24"/>
      <c r="AT23" s="24"/>
      <c r="AU23" s="24"/>
      <c r="AV23" s="24"/>
      <c r="AW23" s="24"/>
    </row>
    <row r="24" spans="1:49" s="23" customFormat="1" x14ac:dyDescent="0.5">
      <c r="A24" s="22"/>
      <c r="B24" s="22"/>
      <c r="C24" s="22"/>
      <c r="D24" s="22"/>
      <c r="F24" s="25"/>
      <c r="G24" s="107"/>
      <c r="H24" s="107"/>
      <c r="I24" s="107"/>
      <c r="J24" s="107"/>
      <c r="K24" s="190"/>
      <c r="L24" s="190"/>
      <c r="M24" s="107"/>
      <c r="N24" s="107"/>
      <c r="O24" s="107"/>
      <c r="P24" s="107"/>
      <c r="Q24" s="441"/>
      <c r="R24" s="434"/>
      <c r="S24" s="434"/>
      <c r="T24" s="434"/>
      <c r="U24" s="434"/>
      <c r="V24" s="43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  <c r="AM24" s="24"/>
      <c r="AN24" s="24"/>
      <c r="AO24" s="24"/>
      <c r="AP24" s="24"/>
      <c r="AQ24" s="24"/>
      <c r="AR24" s="24"/>
      <c r="AS24" s="24"/>
      <c r="AT24" s="24"/>
      <c r="AU24" s="24"/>
      <c r="AV24" s="24"/>
      <c r="AW24" s="24"/>
    </row>
    <row r="25" spans="1:49" s="23" customFormat="1" x14ac:dyDescent="0.5">
      <c r="A25" s="22"/>
      <c r="B25" s="22"/>
      <c r="C25" s="22"/>
      <c r="D25" s="22"/>
      <c r="F25" s="25"/>
      <c r="G25" s="107"/>
      <c r="H25" s="107"/>
      <c r="I25" s="107"/>
      <c r="J25" s="107"/>
      <c r="K25" s="190"/>
      <c r="L25" s="190"/>
      <c r="M25" s="107"/>
      <c r="N25" s="107"/>
      <c r="O25" s="107"/>
      <c r="P25" s="107"/>
      <c r="Q25" s="441"/>
      <c r="R25" s="434"/>
      <c r="S25" s="434"/>
      <c r="T25" s="434"/>
      <c r="U25" s="434"/>
      <c r="V25" s="43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24"/>
      <c r="AK25" s="24"/>
      <c r="AL25" s="24"/>
      <c r="AM25" s="24"/>
      <c r="AN25" s="24"/>
      <c r="AO25" s="24"/>
      <c r="AP25" s="24"/>
      <c r="AQ25" s="24"/>
      <c r="AR25" s="24"/>
      <c r="AS25" s="24"/>
      <c r="AT25" s="24"/>
      <c r="AU25" s="24"/>
      <c r="AV25" s="24"/>
      <c r="AW25" s="24"/>
    </row>
    <row r="26" spans="1:49" s="23" customFormat="1" x14ac:dyDescent="0.5">
      <c r="A26" s="22"/>
      <c r="B26" s="22"/>
      <c r="C26" s="22"/>
      <c r="D26" s="22"/>
      <c r="F26" s="25"/>
      <c r="G26" s="107"/>
      <c r="H26" s="107"/>
      <c r="I26" s="107"/>
      <c r="J26" s="107"/>
      <c r="K26" s="190"/>
      <c r="L26" s="190"/>
      <c r="M26" s="107"/>
      <c r="N26" s="107"/>
      <c r="O26" s="107"/>
      <c r="P26" s="107"/>
      <c r="Q26" s="441"/>
      <c r="R26" s="434"/>
      <c r="S26" s="434"/>
      <c r="T26" s="434"/>
      <c r="U26" s="434"/>
      <c r="V26" s="43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  <c r="AK26" s="24"/>
      <c r="AL26" s="24"/>
      <c r="AM26" s="24"/>
      <c r="AN26" s="24"/>
      <c r="AO26" s="24"/>
      <c r="AP26" s="24"/>
      <c r="AQ26" s="24"/>
      <c r="AR26" s="24"/>
      <c r="AS26" s="24"/>
      <c r="AT26" s="24"/>
      <c r="AU26" s="24"/>
      <c r="AV26" s="24"/>
      <c r="AW26" s="24"/>
    </row>
  </sheetData>
  <autoFilter ref="Q1:Q26"/>
  <mergeCells count="23">
    <mergeCell ref="N5:N8"/>
    <mergeCell ref="A1:P1"/>
    <mergeCell ref="A2:P2"/>
    <mergeCell ref="A3:P3"/>
    <mergeCell ref="F4:G4"/>
    <mergeCell ref="A5:A8"/>
    <mergeCell ref="B5:B8"/>
    <mergeCell ref="T5:T8"/>
    <mergeCell ref="C5:C8"/>
    <mergeCell ref="K5:K8"/>
    <mergeCell ref="D5:D8"/>
    <mergeCell ref="J5:J8"/>
    <mergeCell ref="S5:S8"/>
    <mergeCell ref="I5:I8"/>
    <mergeCell ref="F5:H5"/>
    <mergeCell ref="H6:H8"/>
    <mergeCell ref="M5:M8"/>
    <mergeCell ref="L5:L8"/>
    <mergeCell ref="O5:O8"/>
    <mergeCell ref="E5:E8"/>
    <mergeCell ref="F6:F8"/>
    <mergeCell ref="G6:G8"/>
    <mergeCell ref="P5:P8"/>
  </mergeCells>
  <phoneticPr fontId="2" type="noConversion"/>
  <conditionalFormatting sqref="F16">
    <cfRule type="cellIs" dxfId="14" priority="11" stopIfTrue="1" operator="between">
      <formula>2000001</formula>
      <formula>500000000</formula>
    </cfRule>
  </conditionalFormatting>
  <conditionalFormatting sqref="F11">
    <cfRule type="cellIs" dxfId="13" priority="4" stopIfTrue="1" operator="between">
      <formula>2000001</formula>
      <formula>500000000</formula>
    </cfRule>
  </conditionalFormatting>
  <conditionalFormatting sqref="F12">
    <cfRule type="cellIs" dxfId="12" priority="1" stopIfTrue="1" operator="between">
      <formula>2000001</formula>
      <formula>500000000</formula>
    </cfRule>
  </conditionalFormatting>
  <pageMargins left="0.6692913385826772" right="0.74803149606299213" top="0.39370078740157483" bottom="0" header="0.51181102362204722" footer="0.19685039370078741"/>
  <pageSetup paperSize="9" scale="83" orientation="landscape" blackAndWhite="1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26"/>
  <sheetViews>
    <sheetView topLeftCell="A7" zoomScaleNormal="100" zoomScaleSheetLayoutView="100" workbookViewId="0">
      <selection activeCell="A12" sqref="A12:XFD12"/>
    </sheetView>
  </sheetViews>
  <sheetFormatPr defaultRowHeight="21.75" x14ac:dyDescent="0.5"/>
  <cols>
    <col min="1" max="1" width="5.85546875" style="3" customWidth="1"/>
    <col min="2" max="2" width="6.5703125" style="3" customWidth="1"/>
    <col min="3" max="3" width="6.85546875" style="3" customWidth="1"/>
    <col min="4" max="4" width="7.140625" style="3" customWidth="1"/>
    <col min="5" max="5" width="42.140625" style="1" customWidth="1"/>
    <col min="6" max="6" width="13.42578125" style="264" customWidth="1"/>
    <col min="7" max="7" width="13.140625" style="106" customWidth="1"/>
    <col min="8" max="8" width="13.140625" style="106" hidden="1" customWidth="1"/>
    <col min="9" max="9" width="27.140625" style="106" hidden="1" customWidth="1"/>
    <col min="10" max="10" width="0.140625" style="106" hidden="1" customWidth="1"/>
    <col min="11" max="11" width="0.140625" style="156" hidden="1" customWidth="1"/>
    <col min="12" max="12" width="14.28515625" style="156" hidden="1" customWidth="1"/>
    <col min="13" max="14" width="27.140625" style="106" customWidth="1"/>
    <col min="15" max="15" width="4.7109375" style="441" customWidth="1"/>
    <col min="16" max="16" width="19.5703125" style="434" bestFit="1" customWidth="1"/>
    <col min="17" max="17" width="9.140625" style="434"/>
    <col min="18" max="18" width="13.5703125" style="434" bestFit="1" customWidth="1"/>
    <col min="19" max="20" width="9.140625" style="434"/>
    <col min="21" max="28" width="9.140625" style="2"/>
    <col min="29" max="16384" width="9.140625" style="1"/>
  </cols>
  <sheetData>
    <row r="1" spans="1:39" x14ac:dyDescent="0.5">
      <c r="A1" s="725" t="s">
        <v>208</v>
      </c>
      <c r="B1" s="725"/>
      <c r="C1" s="725"/>
      <c r="D1" s="725"/>
      <c r="E1" s="725"/>
      <c r="F1" s="725"/>
      <c r="G1" s="725"/>
      <c r="H1" s="725"/>
      <c r="I1" s="725"/>
      <c r="J1" s="725"/>
      <c r="K1" s="725"/>
      <c r="L1" s="725"/>
      <c r="M1" s="725"/>
      <c r="N1" s="725"/>
      <c r="O1" s="467"/>
      <c r="R1" s="434" t="s">
        <v>261</v>
      </c>
      <c r="T1" s="434" t="s">
        <v>202</v>
      </c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</row>
    <row r="2" spans="1:39" x14ac:dyDescent="0.5">
      <c r="A2" s="725" t="s">
        <v>8</v>
      </c>
      <c r="B2" s="725"/>
      <c r="C2" s="725"/>
      <c r="D2" s="725"/>
      <c r="E2" s="725"/>
      <c r="F2" s="725"/>
      <c r="G2" s="725"/>
      <c r="H2" s="725"/>
      <c r="I2" s="725"/>
      <c r="J2" s="725"/>
      <c r="K2" s="725"/>
      <c r="L2" s="725"/>
      <c r="M2" s="725"/>
      <c r="N2" s="725"/>
      <c r="O2" s="467"/>
      <c r="P2" s="435" t="s">
        <v>259</v>
      </c>
      <c r="Q2" s="434">
        <v>7</v>
      </c>
      <c r="R2" s="436" t="e">
        <f>+#REF!+#REF!+#REF!+#REF!+#REF!+#REF!+#REF!</f>
        <v>#REF!</v>
      </c>
      <c r="S2" s="436" t="s">
        <v>207</v>
      </c>
      <c r="T2" s="434" t="s">
        <v>207</v>
      </c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</row>
    <row r="3" spans="1:39" x14ac:dyDescent="0.5">
      <c r="A3" s="725" t="s">
        <v>149</v>
      </c>
      <c r="B3" s="725"/>
      <c r="C3" s="725"/>
      <c r="D3" s="725"/>
      <c r="E3" s="725"/>
      <c r="F3" s="725"/>
      <c r="G3" s="725"/>
      <c r="H3" s="725"/>
      <c r="I3" s="725"/>
      <c r="J3" s="725"/>
      <c r="K3" s="725"/>
      <c r="L3" s="725"/>
      <c r="M3" s="725"/>
      <c r="N3" s="725"/>
      <c r="O3" s="467"/>
      <c r="P3" s="437" t="s">
        <v>260</v>
      </c>
      <c r="Q3" s="438">
        <v>1</v>
      </c>
      <c r="R3" s="439" t="e">
        <f>+#REF!</f>
        <v>#REF!</v>
      </c>
      <c r="S3" s="440" t="s">
        <v>207</v>
      </c>
      <c r="T3" s="439" t="s">
        <v>207</v>
      </c>
      <c r="U3" s="1"/>
      <c r="V3" s="1"/>
      <c r="W3" s="1"/>
      <c r="X3" s="1"/>
      <c r="Y3" s="1"/>
      <c r="Z3" s="1"/>
      <c r="AA3" s="1"/>
      <c r="AB3" s="1"/>
    </row>
    <row r="4" spans="1:39" x14ac:dyDescent="0.5">
      <c r="A4" s="1"/>
      <c r="B4" s="1"/>
      <c r="C4" s="1"/>
      <c r="D4" s="1"/>
      <c r="F4" s="745"/>
      <c r="G4" s="745"/>
      <c r="H4" s="5"/>
      <c r="I4" s="5"/>
      <c r="J4" s="5"/>
      <c r="M4" s="5"/>
      <c r="N4" s="504"/>
      <c r="P4" s="434" t="s">
        <v>265</v>
      </c>
      <c r="Q4" s="442" t="s">
        <v>207</v>
      </c>
      <c r="R4" s="442" t="s">
        <v>207</v>
      </c>
      <c r="S4" s="434" t="s">
        <v>207</v>
      </c>
      <c r="T4" s="434" t="s">
        <v>207</v>
      </c>
    </row>
    <row r="5" spans="1:39" ht="21.75" customHeight="1" x14ac:dyDescent="0.5">
      <c r="A5" s="723" t="s">
        <v>19</v>
      </c>
      <c r="B5" s="723" t="s">
        <v>20</v>
      </c>
      <c r="C5" s="723" t="s">
        <v>129</v>
      </c>
      <c r="D5" s="723" t="s">
        <v>21</v>
      </c>
      <c r="E5" s="723" t="s">
        <v>29</v>
      </c>
      <c r="F5" s="736" t="s">
        <v>26</v>
      </c>
      <c r="G5" s="737"/>
      <c r="H5" s="738"/>
      <c r="I5" s="726" t="s">
        <v>264</v>
      </c>
      <c r="J5" s="726" t="s">
        <v>122</v>
      </c>
      <c r="K5" s="726" t="s">
        <v>121</v>
      </c>
      <c r="L5" s="729" t="s">
        <v>123</v>
      </c>
      <c r="M5" s="741" t="s">
        <v>267</v>
      </c>
      <c r="N5" s="741" t="s">
        <v>291</v>
      </c>
      <c r="O5" s="460"/>
      <c r="Q5" s="744" t="s">
        <v>142</v>
      </c>
      <c r="R5" s="744" t="s">
        <v>150</v>
      </c>
    </row>
    <row r="6" spans="1:39" ht="21" customHeight="1" x14ac:dyDescent="0.5">
      <c r="A6" s="724"/>
      <c r="B6" s="724"/>
      <c r="C6" s="724"/>
      <c r="D6" s="724"/>
      <c r="E6" s="724"/>
      <c r="F6" s="731" t="s">
        <v>46</v>
      </c>
      <c r="G6" s="727" t="s">
        <v>103</v>
      </c>
      <c r="H6" s="726" t="s">
        <v>150</v>
      </c>
      <c r="I6" s="727"/>
      <c r="J6" s="727"/>
      <c r="K6" s="727"/>
      <c r="L6" s="730"/>
      <c r="M6" s="742"/>
      <c r="N6" s="742"/>
      <c r="O6" s="460"/>
      <c r="Q6" s="744"/>
      <c r="R6" s="744"/>
    </row>
    <row r="7" spans="1:39" ht="21" customHeight="1" x14ac:dyDescent="0.5">
      <c r="A7" s="724"/>
      <c r="B7" s="724"/>
      <c r="C7" s="724"/>
      <c r="D7" s="724"/>
      <c r="E7" s="724"/>
      <c r="F7" s="731"/>
      <c r="G7" s="727"/>
      <c r="H7" s="727"/>
      <c r="I7" s="727"/>
      <c r="J7" s="727"/>
      <c r="K7" s="727"/>
      <c r="L7" s="730"/>
      <c r="M7" s="742"/>
      <c r="N7" s="742"/>
      <c r="O7" s="460"/>
      <c r="Q7" s="744"/>
      <c r="R7" s="744"/>
    </row>
    <row r="8" spans="1:39" ht="18" customHeight="1" x14ac:dyDescent="0.5">
      <c r="A8" s="724"/>
      <c r="B8" s="724"/>
      <c r="C8" s="733"/>
      <c r="D8" s="724"/>
      <c r="E8" s="724"/>
      <c r="F8" s="732"/>
      <c r="G8" s="728"/>
      <c r="H8" s="728"/>
      <c r="I8" s="728"/>
      <c r="J8" s="728"/>
      <c r="K8" s="728"/>
      <c r="L8" s="730"/>
      <c r="M8" s="743"/>
      <c r="N8" s="743"/>
      <c r="O8" s="460"/>
      <c r="Q8" s="744"/>
      <c r="R8" s="744"/>
    </row>
    <row r="9" spans="1:39" x14ac:dyDescent="0.5">
      <c r="A9" s="12"/>
      <c r="B9" s="12"/>
      <c r="C9" s="12"/>
      <c r="D9" s="12"/>
      <c r="E9" s="32" t="s">
        <v>41</v>
      </c>
      <c r="F9" s="256"/>
      <c r="G9" s="105"/>
      <c r="H9" s="105"/>
      <c r="I9" s="105"/>
      <c r="J9" s="105"/>
      <c r="K9" s="189"/>
      <c r="L9" s="189"/>
      <c r="M9" s="105"/>
      <c r="N9" s="105"/>
    </row>
    <row r="10" spans="1:39" s="9" customFormat="1" x14ac:dyDescent="0.2">
      <c r="A10" s="6"/>
      <c r="B10" s="6"/>
      <c r="C10" s="6"/>
      <c r="D10" s="6"/>
      <c r="E10" s="17" t="s">
        <v>37</v>
      </c>
      <c r="F10" s="11"/>
      <c r="G10" s="11"/>
      <c r="H10" s="11"/>
      <c r="I10" s="11"/>
      <c r="J10" s="11"/>
      <c r="K10" s="10"/>
      <c r="L10" s="10"/>
      <c r="M10" s="11"/>
      <c r="N10" s="11"/>
      <c r="O10" s="445"/>
      <c r="P10" s="437"/>
      <c r="Q10" s="437"/>
      <c r="R10" s="437"/>
      <c r="S10" s="437"/>
      <c r="T10" s="437"/>
    </row>
    <row r="11" spans="1:39" s="19" customFormat="1" ht="112.5" customHeight="1" x14ac:dyDescent="0.2">
      <c r="A11" s="275"/>
      <c r="B11" s="275"/>
      <c r="C11" s="603"/>
      <c r="D11" s="275"/>
      <c r="E11" s="604"/>
      <c r="F11" s="594"/>
      <c r="G11" s="298"/>
      <c r="H11" s="298"/>
      <c r="I11" s="597"/>
      <c r="J11" s="510"/>
      <c r="K11" s="511"/>
      <c r="L11" s="511"/>
      <c r="M11" s="629"/>
      <c r="N11" s="629"/>
      <c r="O11" s="462"/>
      <c r="P11" s="453"/>
      <c r="Q11" s="453"/>
      <c r="R11" s="453"/>
      <c r="S11" s="453"/>
      <c r="T11" s="453"/>
    </row>
    <row r="12" spans="1:39" s="19" customFormat="1" ht="86.25" customHeight="1" x14ac:dyDescent="0.2">
      <c r="A12" s="275"/>
      <c r="B12" s="275"/>
      <c r="C12" s="603"/>
      <c r="D12" s="275"/>
      <c r="E12" s="604"/>
      <c r="F12" s="594"/>
      <c r="G12" s="298"/>
      <c r="H12" s="298"/>
      <c r="I12" s="629"/>
      <c r="J12" s="510"/>
      <c r="K12" s="511"/>
      <c r="L12" s="511"/>
      <c r="M12" s="629"/>
      <c r="N12" s="629"/>
      <c r="O12" s="462"/>
      <c r="P12" s="453"/>
      <c r="Q12" s="453"/>
      <c r="R12" s="453"/>
      <c r="S12" s="453"/>
      <c r="T12" s="453"/>
    </row>
    <row r="13" spans="1:39" s="9" customFormat="1" x14ac:dyDescent="0.2">
      <c r="A13" s="6"/>
      <c r="B13" s="13"/>
      <c r="C13" s="13"/>
      <c r="D13" s="13"/>
      <c r="E13" s="7"/>
      <c r="F13" s="257"/>
      <c r="G13" s="11"/>
      <c r="H13" s="11"/>
      <c r="I13" s="11"/>
      <c r="J13" s="11"/>
      <c r="K13" s="10"/>
      <c r="L13" s="10"/>
      <c r="M13" s="11"/>
      <c r="N13" s="11"/>
      <c r="O13" s="445"/>
      <c r="P13" s="437"/>
      <c r="Q13" s="437"/>
      <c r="R13" s="437"/>
      <c r="S13" s="437"/>
      <c r="T13" s="437"/>
    </row>
    <row r="14" spans="1:39" s="14" customFormat="1" ht="22.5" thickBot="1" x14ac:dyDescent="0.55000000000000004">
      <c r="A14" s="241">
        <f>+A12</f>
        <v>0</v>
      </c>
      <c r="B14" s="241"/>
      <c r="C14" s="241"/>
      <c r="D14" s="241"/>
      <c r="E14" s="242" t="s">
        <v>47</v>
      </c>
      <c r="F14" s="258">
        <f>SUM(F11:F13)</f>
        <v>0</v>
      </c>
      <c r="G14" s="258">
        <f>SUM(G11:G13)</f>
        <v>0</v>
      </c>
      <c r="H14" s="258">
        <f>SUM(H11:H13)</f>
        <v>0</v>
      </c>
      <c r="I14" s="258"/>
      <c r="J14" s="258">
        <f>SUM(J13:J13)</f>
        <v>0</v>
      </c>
      <c r="K14" s="258">
        <f>SUM(K13:K13)</f>
        <v>0</v>
      </c>
      <c r="L14" s="258">
        <f>SUM(L13:L13)</f>
        <v>0</v>
      </c>
      <c r="M14" s="258"/>
      <c r="N14" s="258"/>
      <c r="O14" s="461"/>
      <c r="P14" s="450">
        <f>+F14+G14</f>
        <v>0</v>
      </c>
      <c r="Q14" s="451"/>
      <c r="R14" s="451"/>
      <c r="S14" s="452"/>
      <c r="T14" s="452"/>
    </row>
    <row r="15" spans="1:39" s="19" customFormat="1" ht="22.5" hidden="1" thickBot="1" x14ac:dyDescent="0.25">
      <c r="A15" s="17"/>
      <c r="B15" s="17"/>
      <c r="C15" s="17"/>
      <c r="D15" s="17"/>
      <c r="E15" s="30" t="s">
        <v>10</v>
      </c>
      <c r="F15" s="34"/>
      <c r="G15" s="34"/>
      <c r="H15" s="34"/>
      <c r="I15" s="34"/>
      <c r="J15" s="34"/>
      <c r="K15" s="18"/>
      <c r="L15" s="18"/>
      <c r="M15" s="34"/>
      <c r="N15" s="34"/>
      <c r="O15" s="462"/>
      <c r="P15" s="453"/>
      <c r="Q15" s="453"/>
      <c r="R15" s="453"/>
      <c r="S15" s="453"/>
      <c r="T15" s="453"/>
    </row>
    <row r="16" spans="1:39" s="9" customFormat="1" ht="22.5" hidden="1" thickBot="1" x14ac:dyDescent="0.25">
      <c r="A16" s="271"/>
      <c r="B16" s="271"/>
      <c r="C16" s="271"/>
      <c r="D16" s="271"/>
      <c r="E16" s="325"/>
      <c r="F16" s="326"/>
      <c r="G16" s="323"/>
      <c r="H16" s="323"/>
      <c r="I16" s="327"/>
      <c r="J16" s="317"/>
      <c r="K16" s="316"/>
      <c r="L16" s="316"/>
      <c r="M16" s="327"/>
      <c r="N16" s="327"/>
      <c r="O16" s="468"/>
      <c r="P16" s="437"/>
      <c r="Q16" s="437"/>
      <c r="R16" s="437"/>
      <c r="S16" s="437"/>
      <c r="T16" s="437"/>
    </row>
    <row r="17" spans="1:47" s="9" customFormat="1" ht="22.5" hidden="1" thickBot="1" x14ac:dyDescent="0.25">
      <c r="A17" s="6"/>
      <c r="B17" s="6"/>
      <c r="C17" s="6"/>
      <c r="D17" s="6"/>
      <c r="E17" s="7"/>
      <c r="F17" s="10"/>
      <c r="G17" s="29"/>
      <c r="H17" s="29"/>
      <c r="I17" s="11"/>
      <c r="J17" s="11"/>
      <c r="K17" s="10"/>
      <c r="L17" s="10"/>
      <c r="M17" s="11"/>
      <c r="N17" s="11"/>
      <c r="O17" s="445"/>
      <c r="P17" s="437"/>
      <c r="Q17" s="437"/>
      <c r="R17" s="437"/>
      <c r="S17" s="437"/>
      <c r="T17" s="437"/>
    </row>
    <row r="18" spans="1:47" s="19" customFormat="1" ht="22.5" hidden="1" thickBot="1" x14ac:dyDescent="0.55000000000000004">
      <c r="A18" s="244">
        <f>+A16</f>
        <v>0</v>
      </c>
      <c r="B18" s="244"/>
      <c r="C18" s="244"/>
      <c r="D18" s="244"/>
      <c r="E18" s="245" t="s">
        <v>33</v>
      </c>
      <c r="F18" s="259">
        <f>SUM(F17:F17)</f>
        <v>0</v>
      </c>
      <c r="G18" s="311">
        <f>SUM(G16:G17)</f>
        <v>0</v>
      </c>
      <c r="H18" s="311">
        <f>SUM(H16:H17)</f>
        <v>0</v>
      </c>
      <c r="I18" s="259"/>
      <c r="J18" s="259">
        <f>SUM(J17:J17)</f>
        <v>0</v>
      </c>
      <c r="K18" s="259">
        <f>SUM(K17:K17)</f>
        <v>0</v>
      </c>
      <c r="L18" s="259">
        <f>SUM(L17:L17)</f>
        <v>0</v>
      </c>
      <c r="M18" s="259"/>
      <c r="N18" s="259"/>
      <c r="O18" s="460"/>
      <c r="P18" s="455">
        <f>+F18+G18</f>
        <v>0</v>
      </c>
      <c r="Q18" s="451"/>
      <c r="R18" s="451"/>
      <c r="S18" s="453"/>
      <c r="T18" s="453"/>
    </row>
    <row r="19" spans="1:47" s="28" customFormat="1" ht="22.5" thickBot="1" x14ac:dyDescent="0.55000000000000004">
      <c r="A19" s="247">
        <f>+A14+A18</f>
        <v>0</v>
      </c>
      <c r="B19" s="248"/>
      <c r="C19" s="248"/>
      <c r="D19" s="248"/>
      <c r="E19" s="248" t="s">
        <v>166</v>
      </c>
      <c r="F19" s="260">
        <f>F14+F18</f>
        <v>0</v>
      </c>
      <c r="G19" s="312">
        <f>+G14+G18</f>
        <v>0</v>
      </c>
      <c r="H19" s="312">
        <f>+H14+H18</f>
        <v>0</v>
      </c>
      <c r="I19" s="249"/>
      <c r="J19" s="249">
        <f>J14+J18</f>
        <v>0</v>
      </c>
      <c r="K19" s="249">
        <f>K14+K18</f>
        <v>0</v>
      </c>
      <c r="L19" s="249">
        <f>L14+L18</f>
        <v>0</v>
      </c>
      <c r="M19" s="249"/>
      <c r="N19" s="249"/>
      <c r="O19" s="463"/>
      <c r="P19" s="436">
        <f>+P14+P18</f>
        <v>0</v>
      </c>
      <c r="Q19" s="457"/>
      <c r="R19" s="457"/>
      <c r="S19" s="434"/>
      <c r="T19" s="434"/>
      <c r="U19" s="2"/>
      <c r="V19" s="2"/>
      <c r="W19" s="2"/>
      <c r="X19" s="2"/>
      <c r="Y19" s="2"/>
      <c r="Z19" s="2"/>
      <c r="AA19" s="2"/>
      <c r="AB19" s="2"/>
    </row>
    <row r="20" spans="1:47" s="9" customFormat="1" x14ac:dyDescent="0.2">
      <c r="A20" s="15"/>
      <c r="B20" s="15"/>
      <c r="C20" s="15"/>
      <c r="D20" s="15"/>
      <c r="E20" s="31"/>
      <c r="F20" s="104"/>
      <c r="G20" s="20"/>
      <c r="H20" s="20"/>
      <c r="I20" s="20"/>
      <c r="J20" s="20"/>
      <c r="K20" s="104"/>
      <c r="L20" s="104"/>
      <c r="M20" s="20"/>
      <c r="N20" s="20"/>
      <c r="O20" s="445"/>
      <c r="P20" s="437"/>
      <c r="Q20" s="437"/>
      <c r="R20" s="437"/>
      <c r="S20" s="437"/>
      <c r="T20" s="437"/>
    </row>
    <row r="21" spans="1:47" s="9" customFormat="1" x14ac:dyDescent="0.5">
      <c r="A21" s="15"/>
      <c r="B21" s="15"/>
      <c r="C21" s="15"/>
      <c r="D21" s="15"/>
      <c r="E21" s="31"/>
      <c r="F21" s="261"/>
      <c r="G21" s="20"/>
      <c r="H21" s="20"/>
      <c r="I21" s="20"/>
      <c r="J21" s="20"/>
      <c r="K21" s="104"/>
      <c r="L21" s="104"/>
      <c r="M21" s="20"/>
      <c r="N21" s="20"/>
      <c r="O21" s="445"/>
      <c r="P21" s="437"/>
      <c r="Q21" s="437"/>
      <c r="R21" s="437"/>
      <c r="S21" s="437"/>
      <c r="T21" s="437"/>
    </row>
    <row r="23" spans="1:47" s="23" customFormat="1" x14ac:dyDescent="0.5">
      <c r="A23" s="22"/>
      <c r="B23" s="22"/>
      <c r="C23" s="22"/>
      <c r="D23" s="22"/>
      <c r="E23" s="81"/>
      <c r="F23" s="277"/>
      <c r="G23" s="125"/>
      <c r="H23" s="125"/>
      <c r="I23" s="125"/>
      <c r="J23" s="125"/>
      <c r="K23" s="190"/>
      <c r="L23" s="190"/>
      <c r="M23" s="125"/>
      <c r="N23" s="125"/>
      <c r="O23" s="441"/>
      <c r="P23" s="434"/>
      <c r="Q23" s="434"/>
      <c r="R23" s="434"/>
      <c r="S23" s="434"/>
      <c r="T23" s="43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4"/>
      <c r="AH23" s="24"/>
      <c r="AI23" s="24"/>
      <c r="AJ23" s="24"/>
      <c r="AK23" s="24"/>
      <c r="AL23" s="24"/>
      <c r="AM23" s="24"/>
      <c r="AN23" s="24"/>
      <c r="AO23" s="24"/>
      <c r="AP23" s="24"/>
      <c r="AQ23" s="24"/>
      <c r="AR23" s="24"/>
      <c r="AS23" s="24"/>
      <c r="AT23" s="24"/>
      <c r="AU23" s="24"/>
    </row>
    <row r="24" spans="1:47" s="23" customFormat="1" x14ac:dyDescent="0.5">
      <c r="A24" s="22"/>
      <c r="B24" s="22"/>
      <c r="C24" s="22"/>
      <c r="D24" s="22"/>
      <c r="F24" s="263"/>
      <c r="G24" s="107"/>
      <c r="H24" s="107"/>
      <c r="I24" s="107"/>
      <c r="J24" s="107"/>
      <c r="K24" s="190"/>
      <c r="L24" s="190"/>
      <c r="M24" s="107"/>
      <c r="N24" s="107"/>
      <c r="O24" s="441"/>
      <c r="P24" s="434"/>
      <c r="Q24" s="434"/>
      <c r="R24" s="434"/>
      <c r="S24" s="434"/>
      <c r="T24" s="43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  <c r="AM24" s="24"/>
      <c r="AN24" s="24"/>
      <c r="AO24" s="24"/>
      <c r="AP24" s="24"/>
      <c r="AQ24" s="24"/>
      <c r="AR24" s="24"/>
      <c r="AS24" s="24"/>
      <c r="AT24" s="24"/>
      <c r="AU24" s="24"/>
    </row>
    <row r="25" spans="1:47" s="23" customFormat="1" x14ac:dyDescent="0.5">
      <c r="A25" s="22"/>
      <c r="B25" s="22"/>
      <c r="C25" s="22"/>
      <c r="D25" s="22"/>
      <c r="F25" s="263"/>
      <c r="G25" s="107"/>
      <c r="H25" s="107"/>
      <c r="I25" s="107"/>
      <c r="J25" s="107"/>
      <c r="K25" s="190"/>
      <c r="L25" s="190"/>
      <c r="M25" s="107"/>
      <c r="N25" s="107"/>
      <c r="O25" s="441"/>
      <c r="P25" s="434"/>
      <c r="Q25" s="434"/>
      <c r="R25" s="434"/>
      <c r="S25" s="434"/>
      <c r="T25" s="43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24"/>
      <c r="AK25" s="24"/>
      <c r="AL25" s="24"/>
      <c r="AM25" s="24"/>
      <c r="AN25" s="24"/>
      <c r="AO25" s="24"/>
      <c r="AP25" s="24"/>
      <c r="AQ25" s="24"/>
      <c r="AR25" s="24"/>
      <c r="AS25" s="24"/>
      <c r="AT25" s="24"/>
      <c r="AU25" s="24"/>
    </row>
    <row r="26" spans="1:47" s="23" customFormat="1" x14ac:dyDescent="0.5">
      <c r="A26" s="22"/>
      <c r="B26" s="22"/>
      <c r="C26" s="22"/>
      <c r="D26" s="22"/>
      <c r="F26" s="263"/>
      <c r="G26" s="107"/>
      <c r="H26" s="107"/>
      <c r="I26" s="107"/>
      <c r="J26" s="107"/>
      <c r="K26" s="190"/>
      <c r="L26" s="190"/>
      <c r="M26" s="107"/>
      <c r="N26" s="107"/>
      <c r="O26" s="441"/>
      <c r="P26" s="434"/>
      <c r="Q26" s="434"/>
      <c r="R26" s="434"/>
      <c r="S26" s="434"/>
      <c r="T26" s="43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  <c r="AK26" s="24"/>
      <c r="AL26" s="24"/>
      <c r="AM26" s="24"/>
      <c r="AN26" s="24"/>
      <c r="AO26" s="24"/>
      <c r="AP26" s="24"/>
      <c r="AQ26" s="24"/>
      <c r="AR26" s="24"/>
      <c r="AS26" s="24"/>
      <c r="AT26" s="24"/>
      <c r="AU26" s="24"/>
    </row>
  </sheetData>
  <autoFilter ref="O1:O26"/>
  <mergeCells count="21">
    <mergeCell ref="R5:R8"/>
    <mergeCell ref="F6:F8"/>
    <mergeCell ref="G6:G8"/>
    <mergeCell ref="C5:C8"/>
    <mergeCell ref="F4:G4"/>
    <mergeCell ref="Q5:Q8"/>
    <mergeCell ref="I5:I8"/>
    <mergeCell ref="F5:H5"/>
    <mergeCell ref="H6:H8"/>
    <mergeCell ref="M5:M8"/>
    <mergeCell ref="K5:K8"/>
    <mergeCell ref="L5:L8"/>
    <mergeCell ref="A1:N1"/>
    <mergeCell ref="A2:N2"/>
    <mergeCell ref="A3:N3"/>
    <mergeCell ref="J5:J8"/>
    <mergeCell ref="B5:B8"/>
    <mergeCell ref="D5:D8"/>
    <mergeCell ref="E5:E8"/>
    <mergeCell ref="N5:N8"/>
    <mergeCell ref="A5:A8"/>
  </mergeCells>
  <conditionalFormatting sqref="F11:F12">
    <cfRule type="cellIs" dxfId="11" priority="1" stopIfTrue="1" operator="between">
      <formula>2000001</formula>
      <formula>500000000</formula>
    </cfRule>
  </conditionalFormatting>
  <pageMargins left="0.70866141732283472" right="0.70866141732283472" top="0.74803149606299213" bottom="0.74803149606299213" header="0.31496062992125984" footer="0.31496062992125984"/>
  <pageSetup paperSize="9" scale="90" orientation="landscape" blackAndWhite="1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Z29"/>
  <sheetViews>
    <sheetView zoomScaleNormal="100" zoomScaleSheetLayoutView="100" workbookViewId="0">
      <selection activeCell="A3" sqref="A3:S3"/>
    </sheetView>
  </sheetViews>
  <sheetFormatPr defaultRowHeight="21.75" x14ac:dyDescent="0.5"/>
  <cols>
    <col min="1" max="1" width="5.85546875" style="3" customWidth="1"/>
    <col min="2" max="3" width="6.7109375" style="3" customWidth="1"/>
    <col min="4" max="4" width="6.140625" style="3" customWidth="1"/>
    <col min="5" max="5" width="43.140625" style="1" customWidth="1"/>
    <col min="6" max="6" width="16" style="264" customWidth="1"/>
    <col min="7" max="7" width="13.42578125" style="106" customWidth="1"/>
    <col min="8" max="8" width="13.42578125" style="106" hidden="1" customWidth="1"/>
    <col min="9" max="9" width="28.85546875" style="106" hidden="1" customWidth="1"/>
    <col min="10" max="10" width="0.140625" style="106" hidden="1" customWidth="1"/>
    <col min="11" max="11" width="12.28515625" style="156" hidden="1" customWidth="1"/>
    <col min="12" max="12" width="12.5703125" style="156" hidden="1" customWidth="1"/>
    <col min="13" max="17" width="28.85546875" style="106" hidden="1" customWidth="1"/>
    <col min="18" max="19" width="28.85546875" style="106" customWidth="1"/>
    <col min="20" max="20" width="19.85546875" style="441" customWidth="1"/>
    <col min="21" max="21" width="16" style="434" bestFit="1" customWidth="1"/>
    <col min="22" max="22" width="12.42578125" style="434" bestFit="1" customWidth="1"/>
    <col min="23" max="23" width="16" style="434" bestFit="1" customWidth="1"/>
    <col min="24" max="24" width="9.140625" style="2"/>
    <col min="25" max="25" width="14.5703125" style="2" bestFit="1" customWidth="1"/>
    <col min="26" max="33" width="9.140625" style="2"/>
    <col min="34" max="16384" width="9.140625" style="1"/>
  </cols>
  <sheetData>
    <row r="1" spans="1:44" x14ac:dyDescent="0.5">
      <c r="A1" s="725" t="s">
        <v>208</v>
      </c>
      <c r="B1" s="725"/>
      <c r="C1" s="725"/>
      <c r="D1" s="725"/>
      <c r="E1" s="725"/>
      <c r="F1" s="725"/>
      <c r="G1" s="725"/>
      <c r="H1" s="725"/>
      <c r="I1" s="725"/>
      <c r="J1" s="725"/>
      <c r="K1" s="725"/>
      <c r="L1" s="725"/>
      <c r="M1" s="725"/>
      <c r="N1" s="725"/>
      <c r="O1" s="725"/>
      <c r="P1" s="725"/>
      <c r="Q1" s="725"/>
      <c r="R1" s="725"/>
      <c r="S1" s="725"/>
      <c r="T1" s="467"/>
      <c r="W1" s="434" t="s">
        <v>261</v>
      </c>
      <c r="Y1" s="2" t="s">
        <v>202</v>
      </c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</row>
    <row r="2" spans="1:44" x14ac:dyDescent="0.5">
      <c r="A2" s="725" t="s">
        <v>8</v>
      </c>
      <c r="B2" s="725"/>
      <c r="C2" s="725"/>
      <c r="D2" s="725"/>
      <c r="E2" s="725"/>
      <c r="F2" s="725"/>
      <c r="G2" s="725"/>
      <c r="H2" s="725"/>
      <c r="I2" s="725"/>
      <c r="J2" s="725"/>
      <c r="K2" s="725"/>
      <c r="L2" s="725"/>
      <c r="M2" s="725"/>
      <c r="N2" s="725"/>
      <c r="O2" s="725"/>
      <c r="P2" s="725"/>
      <c r="Q2" s="725"/>
      <c r="R2" s="725"/>
      <c r="S2" s="725"/>
      <c r="T2" s="467"/>
      <c r="U2" s="435" t="s">
        <v>259</v>
      </c>
      <c r="V2" s="434">
        <v>29</v>
      </c>
      <c r="W2" s="436" t="e">
        <f>+#REF!+#REF!+#REF!+#REF!+#REF!+#REF!+#REF!+#REF!+#REF!+#REF!+#REF!+#REF!+#REF!+#REF!+#REF!+#REF!+#REF!+#REF!+#REF!+#REF!+#REF!+#REF!+#REF!+#REF!+#REF!+#REF!+#REF!+#REF!+#REF!</f>
        <v>#REF!</v>
      </c>
      <c r="X2" s="432">
        <v>3</v>
      </c>
      <c r="Y2" s="146" t="e">
        <f>+#REF!+#REF!+#REF!</f>
        <v>#REF!</v>
      </c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</row>
    <row r="3" spans="1:44" x14ac:dyDescent="0.5">
      <c r="A3" s="725" t="s">
        <v>377</v>
      </c>
      <c r="B3" s="725"/>
      <c r="C3" s="725"/>
      <c r="D3" s="725"/>
      <c r="E3" s="725"/>
      <c r="F3" s="725"/>
      <c r="G3" s="725"/>
      <c r="H3" s="725"/>
      <c r="I3" s="725"/>
      <c r="J3" s="725"/>
      <c r="K3" s="725"/>
      <c r="L3" s="725"/>
      <c r="M3" s="725"/>
      <c r="N3" s="725"/>
      <c r="O3" s="725"/>
      <c r="P3" s="725"/>
      <c r="Q3" s="725"/>
      <c r="R3" s="725"/>
      <c r="S3" s="725"/>
      <c r="T3" s="467"/>
      <c r="U3" s="437" t="s">
        <v>260</v>
      </c>
      <c r="V3" s="438">
        <v>8</v>
      </c>
      <c r="W3" s="439" t="e">
        <f>+#REF!+#REF!+#REF!+#REF!+#REF!+#REF!+#REF!+#REF!</f>
        <v>#REF!</v>
      </c>
      <c r="X3" s="431">
        <v>5</v>
      </c>
      <c r="Y3" s="430" t="e">
        <f>+#REF!+#REF!+#REF!+#REF!+#REF!</f>
        <v>#REF!</v>
      </c>
      <c r="Z3" s="1"/>
      <c r="AA3" s="1"/>
      <c r="AB3" s="1"/>
      <c r="AC3" s="1"/>
      <c r="AD3" s="1"/>
      <c r="AE3" s="1"/>
      <c r="AF3" s="1"/>
      <c r="AG3" s="1"/>
    </row>
    <row r="4" spans="1:44" ht="18" customHeight="1" x14ac:dyDescent="0.5">
      <c r="A4" s="1"/>
      <c r="B4" s="1"/>
      <c r="C4" s="1"/>
      <c r="D4" s="1"/>
      <c r="F4" s="745"/>
      <c r="G4" s="745"/>
      <c r="H4" s="5"/>
      <c r="I4" s="5"/>
      <c r="J4" s="5"/>
      <c r="M4" s="5"/>
      <c r="N4" s="504"/>
      <c r="O4" s="689"/>
      <c r="P4" s="692"/>
      <c r="Q4" s="695"/>
      <c r="R4" s="704"/>
      <c r="S4" s="702"/>
      <c r="U4" s="434" t="s">
        <v>262</v>
      </c>
      <c r="V4" s="442">
        <v>2</v>
      </c>
      <c r="W4" s="459" t="e">
        <f>+#REF!+#REF!</f>
        <v>#REF!</v>
      </c>
      <c r="X4" s="2">
        <v>1</v>
      </c>
      <c r="Y4" s="146" t="e">
        <f>+#REF!</f>
        <v>#REF!</v>
      </c>
    </row>
    <row r="5" spans="1:44" ht="21.75" customHeight="1" x14ac:dyDescent="0.5">
      <c r="A5" s="723" t="s">
        <v>19</v>
      </c>
      <c r="B5" s="723" t="s">
        <v>20</v>
      </c>
      <c r="C5" s="723" t="s">
        <v>129</v>
      </c>
      <c r="D5" s="723" t="s">
        <v>21</v>
      </c>
      <c r="E5" s="723" t="s">
        <v>29</v>
      </c>
      <c r="F5" s="756" t="s">
        <v>26</v>
      </c>
      <c r="G5" s="757"/>
      <c r="H5" s="758"/>
      <c r="I5" s="726" t="s">
        <v>264</v>
      </c>
      <c r="J5" s="726" t="s">
        <v>122</v>
      </c>
      <c r="K5" s="726" t="s">
        <v>121</v>
      </c>
      <c r="L5" s="729" t="s">
        <v>123</v>
      </c>
      <c r="M5" s="741" t="s">
        <v>267</v>
      </c>
      <c r="N5" s="741" t="s">
        <v>291</v>
      </c>
      <c r="O5" s="741" t="s">
        <v>310</v>
      </c>
      <c r="P5" s="741" t="s">
        <v>327</v>
      </c>
      <c r="Q5" s="741" t="s">
        <v>341</v>
      </c>
      <c r="R5" s="741" t="s">
        <v>362</v>
      </c>
      <c r="S5" s="741" t="s">
        <v>376</v>
      </c>
      <c r="T5" s="460"/>
      <c r="V5" s="744" t="s">
        <v>142</v>
      </c>
      <c r="W5" s="744" t="s">
        <v>150</v>
      </c>
    </row>
    <row r="6" spans="1:44" ht="21" customHeight="1" x14ac:dyDescent="0.5">
      <c r="A6" s="724"/>
      <c r="B6" s="724"/>
      <c r="C6" s="724"/>
      <c r="D6" s="724"/>
      <c r="E6" s="724"/>
      <c r="F6" s="754" t="s">
        <v>46</v>
      </c>
      <c r="G6" s="730" t="s">
        <v>103</v>
      </c>
      <c r="H6" s="729" t="s">
        <v>150</v>
      </c>
      <c r="I6" s="727"/>
      <c r="J6" s="727"/>
      <c r="K6" s="727"/>
      <c r="L6" s="730"/>
      <c r="M6" s="742"/>
      <c r="N6" s="742"/>
      <c r="O6" s="742"/>
      <c r="P6" s="742"/>
      <c r="Q6" s="742"/>
      <c r="R6" s="742"/>
      <c r="S6" s="742"/>
      <c r="T6" s="460"/>
      <c r="V6" s="744"/>
      <c r="W6" s="744"/>
    </row>
    <row r="7" spans="1:44" ht="21" customHeight="1" x14ac:dyDescent="0.5">
      <c r="A7" s="724"/>
      <c r="B7" s="724"/>
      <c r="C7" s="724"/>
      <c r="D7" s="724"/>
      <c r="E7" s="724"/>
      <c r="F7" s="754"/>
      <c r="G7" s="730"/>
      <c r="H7" s="730"/>
      <c r="I7" s="727"/>
      <c r="J7" s="727"/>
      <c r="K7" s="727"/>
      <c r="L7" s="730"/>
      <c r="M7" s="742"/>
      <c r="N7" s="742"/>
      <c r="O7" s="742"/>
      <c r="P7" s="742"/>
      <c r="Q7" s="742"/>
      <c r="R7" s="742"/>
      <c r="S7" s="742"/>
      <c r="T7" s="460"/>
      <c r="V7" s="744"/>
      <c r="W7" s="744"/>
    </row>
    <row r="8" spans="1:44" ht="18" customHeight="1" x14ac:dyDescent="0.5">
      <c r="A8" s="724"/>
      <c r="B8" s="724"/>
      <c r="C8" s="733"/>
      <c r="D8" s="724"/>
      <c r="E8" s="724"/>
      <c r="F8" s="755"/>
      <c r="G8" s="753"/>
      <c r="H8" s="753"/>
      <c r="I8" s="728"/>
      <c r="J8" s="728"/>
      <c r="K8" s="728"/>
      <c r="L8" s="730"/>
      <c r="M8" s="743"/>
      <c r="N8" s="743"/>
      <c r="O8" s="743"/>
      <c r="P8" s="743"/>
      <c r="Q8" s="743"/>
      <c r="R8" s="743"/>
      <c r="S8" s="743"/>
      <c r="T8" s="460"/>
      <c r="V8" s="744"/>
      <c r="W8" s="744"/>
    </row>
    <row r="9" spans="1:44" ht="18" customHeight="1" x14ac:dyDescent="0.5">
      <c r="A9" s="12"/>
      <c r="B9" s="12"/>
      <c r="C9" s="12"/>
      <c r="D9" s="12"/>
      <c r="E9" s="32" t="s">
        <v>4</v>
      </c>
      <c r="F9" s="256"/>
      <c r="G9" s="105"/>
      <c r="H9" s="105"/>
      <c r="I9" s="105"/>
      <c r="J9" s="105"/>
      <c r="K9" s="189"/>
      <c r="L9" s="189"/>
      <c r="M9" s="105"/>
      <c r="N9" s="105"/>
      <c r="O9" s="105"/>
      <c r="P9" s="105"/>
      <c r="Q9" s="105"/>
      <c r="R9" s="105"/>
      <c r="S9" s="105"/>
    </row>
    <row r="10" spans="1:44" s="9" customFormat="1" x14ac:dyDescent="0.2">
      <c r="A10" s="6"/>
      <c r="B10" s="6"/>
      <c r="C10" s="6"/>
      <c r="D10" s="6"/>
      <c r="E10" s="17" t="s">
        <v>37</v>
      </c>
      <c r="F10" s="11"/>
      <c r="G10" s="11"/>
      <c r="H10" s="11"/>
      <c r="I10" s="11"/>
      <c r="J10" s="11"/>
      <c r="K10" s="10"/>
      <c r="L10" s="10"/>
      <c r="M10" s="11"/>
      <c r="N10" s="11"/>
      <c r="O10" s="11"/>
      <c r="P10" s="11"/>
      <c r="Q10" s="11"/>
      <c r="R10" s="11"/>
      <c r="S10" s="11"/>
      <c r="T10" s="445"/>
      <c r="U10" s="437"/>
      <c r="V10" s="437"/>
      <c r="W10" s="437"/>
    </row>
    <row r="11" spans="1:44" s="302" customFormat="1" ht="243.75" customHeight="1" x14ac:dyDescent="0.2">
      <c r="A11" s="483">
        <v>1</v>
      </c>
      <c r="B11" s="483"/>
      <c r="C11" s="606" t="s">
        <v>220</v>
      </c>
      <c r="D11" s="483" t="s">
        <v>4</v>
      </c>
      <c r="E11" s="605" t="s">
        <v>231</v>
      </c>
      <c r="F11" s="584">
        <v>110740000</v>
      </c>
      <c r="G11" s="485"/>
      <c r="H11" s="485"/>
      <c r="I11" s="580"/>
      <c r="J11" s="510"/>
      <c r="K11" s="511"/>
      <c r="L11" s="511"/>
      <c r="M11" s="549" t="s">
        <v>286</v>
      </c>
      <c r="N11" s="549" t="s">
        <v>297</v>
      </c>
      <c r="O11" s="549" t="s">
        <v>318</v>
      </c>
      <c r="P11" s="614" t="s">
        <v>333</v>
      </c>
      <c r="Q11" s="614" t="s">
        <v>352</v>
      </c>
      <c r="R11" s="614" t="s">
        <v>368</v>
      </c>
      <c r="S11" s="614"/>
      <c r="T11" s="466"/>
      <c r="U11" s="454"/>
      <c r="V11" s="454"/>
      <c r="W11" s="454"/>
    </row>
    <row r="12" spans="1:44" s="19" customFormat="1" ht="162.75" customHeight="1" x14ac:dyDescent="0.2">
      <c r="A12" s="275">
        <v>2</v>
      </c>
      <c r="B12" s="275"/>
      <c r="C12" s="600" t="s">
        <v>216</v>
      </c>
      <c r="D12" s="275" t="s">
        <v>7</v>
      </c>
      <c r="E12" s="514" t="s">
        <v>217</v>
      </c>
      <c r="F12" s="298">
        <v>1925000</v>
      </c>
      <c r="G12" s="298"/>
      <c r="H12" s="298"/>
      <c r="I12" s="544" t="s">
        <v>274</v>
      </c>
      <c r="J12" s="552"/>
      <c r="K12" s="543"/>
      <c r="L12" s="543"/>
      <c r="M12" s="544" t="s">
        <v>273</v>
      </c>
      <c r="N12" s="544" t="s">
        <v>303</v>
      </c>
      <c r="O12" s="544" t="s">
        <v>320</v>
      </c>
      <c r="P12" s="544" t="s">
        <v>334</v>
      </c>
      <c r="Q12" s="544" t="s">
        <v>353</v>
      </c>
      <c r="R12" s="544" t="s">
        <v>369</v>
      </c>
      <c r="S12" s="544"/>
      <c r="T12" s="455">
        <f>SUM(F12:F12)</f>
        <v>1925000</v>
      </c>
      <c r="U12" s="453"/>
      <c r="V12" s="453"/>
      <c r="W12" s="453"/>
      <c r="X12" s="453"/>
    </row>
    <row r="13" spans="1:44" s="9" customFormat="1" ht="22.5" customHeight="1" x14ac:dyDescent="0.2">
      <c r="A13" s="6"/>
      <c r="B13" s="13"/>
      <c r="C13" s="13"/>
      <c r="D13" s="13"/>
      <c r="E13" s="7"/>
      <c r="F13" s="334"/>
      <c r="G13" s="29"/>
      <c r="H13" s="29"/>
      <c r="I13" s="257"/>
      <c r="J13" s="11"/>
      <c r="K13" s="10"/>
      <c r="L13" s="10"/>
      <c r="M13" s="257"/>
      <c r="N13" s="257"/>
      <c r="O13" s="257"/>
      <c r="P13" s="257"/>
      <c r="Q13" s="257"/>
      <c r="R13" s="257"/>
      <c r="S13" s="257"/>
      <c r="T13" s="445"/>
      <c r="U13" s="437"/>
      <c r="V13" s="437"/>
      <c r="W13" s="437"/>
    </row>
    <row r="14" spans="1:44" s="14" customFormat="1" x14ac:dyDescent="0.5">
      <c r="A14" s="241">
        <f>+A12</f>
        <v>2</v>
      </c>
      <c r="B14" s="241"/>
      <c r="C14" s="241"/>
      <c r="D14" s="241"/>
      <c r="E14" s="242" t="s">
        <v>47</v>
      </c>
      <c r="F14" s="329">
        <f>SUM(F11:F13)</f>
        <v>112665000</v>
      </c>
      <c r="G14" s="243">
        <f>SUM(G11:G13)</f>
        <v>0</v>
      </c>
      <c r="H14" s="243">
        <f>SUM(H11:H13)</f>
        <v>0</v>
      </c>
      <c r="I14" s="241"/>
      <c r="J14" s="258">
        <f>SUM(J11:J13)</f>
        <v>0</v>
      </c>
      <c r="K14" s="258">
        <f>SUM(K11:K13)</f>
        <v>0</v>
      </c>
      <c r="L14" s="258">
        <f>SUM(L11:L13)</f>
        <v>0</v>
      </c>
      <c r="M14" s="241"/>
      <c r="N14" s="241"/>
      <c r="O14" s="241"/>
      <c r="P14" s="241"/>
      <c r="Q14" s="241"/>
      <c r="R14" s="241"/>
      <c r="S14" s="241"/>
      <c r="T14" s="461"/>
      <c r="U14" s="450">
        <f>+F14+G14</f>
        <v>112665000</v>
      </c>
      <c r="V14" s="451"/>
      <c r="W14" s="451"/>
    </row>
    <row r="15" spans="1:44" s="19" customFormat="1" x14ac:dyDescent="0.2">
      <c r="A15" s="17"/>
      <c r="B15" s="17"/>
      <c r="C15" s="17"/>
      <c r="D15" s="17"/>
      <c r="E15" s="30" t="s">
        <v>10</v>
      </c>
      <c r="F15" s="336"/>
      <c r="G15" s="34"/>
      <c r="H15" s="34"/>
      <c r="I15" s="257"/>
      <c r="J15" s="34"/>
      <c r="K15" s="18"/>
      <c r="L15" s="18"/>
      <c r="M15" s="257"/>
      <c r="N15" s="257"/>
      <c r="O15" s="257"/>
      <c r="P15" s="257"/>
      <c r="Q15" s="257"/>
      <c r="R15" s="257"/>
      <c r="S15" s="257"/>
      <c r="T15" s="462"/>
      <c r="U15" s="453"/>
      <c r="V15" s="453"/>
      <c r="W15" s="453"/>
    </row>
    <row r="16" spans="1:44" s="19" customFormat="1" ht="261.75" thickBot="1" x14ac:dyDescent="0.25">
      <c r="A16" s="483">
        <v>1</v>
      </c>
      <c r="B16" s="483"/>
      <c r="C16" s="606" t="s">
        <v>224</v>
      </c>
      <c r="D16" s="483" t="s">
        <v>38</v>
      </c>
      <c r="E16" s="583" t="s">
        <v>230</v>
      </c>
      <c r="F16" s="584">
        <v>39320000</v>
      </c>
      <c r="G16" s="639"/>
      <c r="H16" s="639"/>
      <c r="I16" s="595"/>
      <c r="J16" s="637"/>
      <c r="K16" s="638"/>
      <c r="L16" s="638"/>
      <c r="M16" s="595" t="s">
        <v>287</v>
      </c>
      <c r="N16" s="595" t="s">
        <v>298</v>
      </c>
      <c r="O16" s="595" t="s">
        <v>321</v>
      </c>
      <c r="P16" s="595" t="s">
        <v>335</v>
      </c>
      <c r="Q16" s="596" t="s">
        <v>354</v>
      </c>
      <c r="R16" s="596" t="s">
        <v>370</v>
      </c>
      <c r="S16" s="596"/>
      <c r="T16" s="462"/>
      <c r="U16" s="455"/>
      <c r="V16" s="453"/>
      <c r="W16" s="453"/>
    </row>
    <row r="17" spans="1:52" s="28" customFormat="1" ht="21" customHeight="1" thickBot="1" x14ac:dyDescent="0.55000000000000004">
      <c r="A17" s="271"/>
      <c r="B17" s="271"/>
      <c r="C17" s="271"/>
      <c r="D17" s="271"/>
      <c r="E17" s="357"/>
      <c r="F17" s="337"/>
      <c r="G17" s="269"/>
      <c r="H17" s="269"/>
      <c r="I17" s="269"/>
      <c r="J17" s="249" t="e">
        <f>J14+#REF!</f>
        <v>#REF!</v>
      </c>
      <c r="K17" s="249" t="e">
        <f>K14+#REF!</f>
        <v>#REF!</v>
      </c>
      <c r="L17" s="249" t="e">
        <f>L14+#REF!</f>
        <v>#REF!</v>
      </c>
      <c r="M17" s="269"/>
      <c r="N17" s="269"/>
      <c r="O17" s="269"/>
      <c r="P17" s="269"/>
      <c r="Q17" s="269"/>
      <c r="R17" s="269"/>
      <c r="S17" s="269"/>
      <c r="T17" s="463"/>
      <c r="U17" s="436" t="e">
        <f>+U14+#REF!</f>
        <v>#REF!</v>
      </c>
      <c r="V17" s="457"/>
      <c r="W17" s="457"/>
      <c r="X17" s="2"/>
      <c r="Y17" s="2"/>
      <c r="Z17" s="2"/>
      <c r="AA17" s="2"/>
      <c r="AB17" s="2"/>
      <c r="AC17" s="2"/>
      <c r="AD17" s="2"/>
      <c r="AE17" s="2"/>
      <c r="AF17" s="2"/>
      <c r="AG17" s="2"/>
    </row>
    <row r="18" spans="1:52" s="9" customFormat="1" ht="22.5" thickBot="1" x14ac:dyDescent="0.55000000000000004">
      <c r="A18" s="244">
        <f>+A16</f>
        <v>1</v>
      </c>
      <c r="B18" s="244"/>
      <c r="C18" s="244"/>
      <c r="D18" s="244"/>
      <c r="E18" s="245" t="s">
        <v>33</v>
      </c>
      <c r="F18" s="330">
        <f>SUM(F16:F17)</f>
        <v>39320000</v>
      </c>
      <c r="G18" s="246">
        <f>SUM(G16:G17)</f>
        <v>0</v>
      </c>
      <c r="H18" s="246">
        <f>SUM(H16:H17)</f>
        <v>0</v>
      </c>
      <c r="I18" s="259"/>
      <c r="J18" s="20"/>
      <c r="K18" s="104"/>
      <c r="L18" s="104"/>
      <c r="M18" s="259"/>
      <c r="N18" s="259"/>
      <c r="O18" s="259"/>
      <c r="P18" s="259"/>
      <c r="Q18" s="259"/>
      <c r="R18" s="259"/>
      <c r="S18" s="259"/>
      <c r="T18" s="445"/>
      <c r="U18" s="437"/>
      <c r="V18" s="437"/>
      <c r="W18" s="437"/>
    </row>
    <row r="19" spans="1:52" s="9" customFormat="1" ht="22.5" thickBot="1" x14ac:dyDescent="0.55000000000000004">
      <c r="A19" s="247">
        <f>+A14+A18</f>
        <v>3</v>
      </c>
      <c r="B19" s="248"/>
      <c r="C19" s="248"/>
      <c r="D19" s="248"/>
      <c r="E19" s="248" t="s">
        <v>167</v>
      </c>
      <c r="F19" s="331">
        <f>F14+F18</f>
        <v>151985000</v>
      </c>
      <c r="G19" s="310">
        <f>+G14+G18</f>
        <v>0</v>
      </c>
      <c r="H19" s="310">
        <f>+H14+H18</f>
        <v>0</v>
      </c>
      <c r="I19" s="249"/>
      <c r="J19" s="20"/>
      <c r="K19" s="104"/>
      <c r="L19" s="104"/>
      <c r="M19" s="249"/>
      <c r="N19" s="249"/>
      <c r="O19" s="249"/>
      <c r="P19" s="249"/>
      <c r="Q19" s="249"/>
      <c r="R19" s="249"/>
      <c r="S19" s="249"/>
      <c r="T19" s="445"/>
      <c r="U19" s="437"/>
      <c r="V19" s="437"/>
      <c r="W19" s="437"/>
    </row>
    <row r="20" spans="1:52" s="9" customFormat="1" x14ac:dyDescent="0.2">
      <c r="A20" s="15"/>
      <c r="B20" s="15"/>
      <c r="C20" s="15"/>
      <c r="D20" s="15"/>
      <c r="E20" s="31"/>
      <c r="F20" s="104"/>
      <c r="G20" s="20"/>
      <c r="H20" s="20"/>
      <c r="I20" s="20"/>
      <c r="J20" s="20"/>
      <c r="K20" s="104"/>
      <c r="L20" s="104"/>
      <c r="M20" s="20"/>
      <c r="N20" s="20"/>
      <c r="O20" s="20"/>
      <c r="P20" s="20"/>
      <c r="Q20" s="20"/>
      <c r="R20" s="20"/>
      <c r="S20" s="20"/>
      <c r="T20" s="445"/>
      <c r="U20" s="437"/>
      <c r="V20" s="437"/>
      <c r="W20" s="437"/>
    </row>
    <row r="21" spans="1:52" s="9" customFormat="1" x14ac:dyDescent="0.2">
      <c r="A21" s="15"/>
      <c r="B21" s="15"/>
      <c r="C21" s="15"/>
      <c r="D21" s="15"/>
      <c r="E21" s="31"/>
      <c r="F21" s="104"/>
      <c r="G21" s="20"/>
      <c r="H21" s="20"/>
      <c r="I21" s="20"/>
      <c r="J21" s="20"/>
      <c r="K21" s="104"/>
      <c r="L21" s="104"/>
      <c r="M21" s="20"/>
      <c r="N21" s="20"/>
      <c r="O21" s="20"/>
      <c r="P21" s="20"/>
      <c r="Q21" s="20"/>
      <c r="R21" s="20"/>
      <c r="S21" s="20"/>
      <c r="T21" s="445"/>
      <c r="U21" s="437"/>
      <c r="V21" s="437"/>
      <c r="W21" s="437"/>
    </row>
    <row r="22" spans="1:52" s="9" customFormat="1" x14ac:dyDescent="0.2">
      <c r="A22" s="15"/>
      <c r="B22" s="15"/>
      <c r="C22" s="15"/>
      <c r="D22" s="15"/>
      <c r="E22" s="31"/>
      <c r="F22" s="104"/>
      <c r="G22" s="20"/>
      <c r="H22" s="20"/>
      <c r="I22" s="20"/>
      <c r="J22" s="20"/>
      <c r="K22" s="104"/>
      <c r="L22" s="104"/>
      <c r="M22" s="20"/>
      <c r="N22" s="20"/>
      <c r="O22" s="20"/>
      <c r="P22" s="20"/>
      <c r="Q22" s="20"/>
      <c r="R22" s="20"/>
      <c r="S22" s="20"/>
      <c r="T22" s="445"/>
      <c r="U22" s="437"/>
      <c r="V22" s="437"/>
      <c r="W22" s="437"/>
    </row>
    <row r="23" spans="1:52" x14ac:dyDescent="0.5">
      <c r="A23" s="15"/>
      <c r="B23" s="15"/>
      <c r="C23" s="15"/>
      <c r="D23" s="15"/>
      <c r="E23" s="31"/>
      <c r="F23" s="261"/>
      <c r="G23" s="20"/>
      <c r="H23" s="20"/>
      <c r="I23" s="20"/>
      <c r="M23" s="20"/>
      <c r="N23" s="20"/>
      <c r="O23" s="20"/>
      <c r="P23" s="20"/>
      <c r="Q23" s="20"/>
      <c r="R23" s="20"/>
      <c r="S23" s="20"/>
    </row>
    <row r="24" spans="1:52" s="23" customFormat="1" x14ac:dyDescent="0.5">
      <c r="A24" s="15"/>
      <c r="B24" s="15"/>
      <c r="C24" s="15"/>
      <c r="D24" s="15"/>
      <c r="E24" s="31"/>
      <c r="F24" s="261"/>
      <c r="G24" s="20"/>
      <c r="H24" s="20"/>
      <c r="I24" s="20"/>
      <c r="J24" s="125"/>
      <c r="K24" s="190"/>
      <c r="L24" s="190"/>
      <c r="M24" s="20"/>
      <c r="N24" s="20"/>
      <c r="O24" s="20"/>
      <c r="P24" s="20"/>
      <c r="Q24" s="20"/>
      <c r="R24" s="20"/>
      <c r="S24" s="20"/>
      <c r="T24" s="441"/>
      <c r="U24" s="434"/>
      <c r="V24" s="434"/>
      <c r="W24" s="43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  <c r="AM24" s="24"/>
      <c r="AN24" s="24"/>
      <c r="AO24" s="24"/>
      <c r="AP24" s="24"/>
      <c r="AQ24" s="24"/>
      <c r="AR24" s="24"/>
      <c r="AS24" s="24"/>
      <c r="AT24" s="24"/>
      <c r="AU24" s="24"/>
      <c r="AV24" s="24"/>
      <c r="AW24" s="24"/>
      <c r="AX24" s="24"/>
      <c r="AY24" s="24"/>
      <c r="AZ24" s="24"/>
    </row>
    <row r="25" spans="1:52" s="23" customFormat="1" x14ac:dyDescent="0.5">
      <c r="A25" s="3"/>
      <c r="B25" s="3"/>
      <c r="C25" s="3"/>
      <c r="D25" s="3"/>
      <c r="E25" s="1"/>
      <c r="F25" s="264"/>
      <c r="G25" s="106"/>
      <c r="H25" s="106"/>
      <c r="I25" s="106"/>
      <c r="J25" s="107"/>
      <c r="K25" s="190"/>
      <c r="L25" s="190"/>
      <c r="M25" s="106"/>
      <c r="N25" s="106"/>
      <c r="O25" s="106"/>
      <c r="P25" s="106"/>
      <c r="Q25" s="106"/>
      <c r="R25" s="106"/>
      <c r="S25" s="106"/>
      <c r="T25" s="441"/>
      <c r="U25" s="434"/>
      <c r="V25" s="434"/>
      <c r="W25" s="43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24"/>
      <c r="AK25" s="24"/>
      <c r="AL25" s="24"/>
      <c r="AM25" s="24"/>
      <c r="AN25" s="24"/>
      <c r="AO25" s="24"/>
      <c r="AP25" s="24"/>
      <c r="AQ25" s="24"/>
      <c r="AR25" s="24"/>
      <c r="AS25" s="24"/>
      <c r="AT25" s="24"/>
      <c r="AU25" s="24"/>
      <c r="AV25" s="24"/>
      <c r="AW25" s="24"/>
      <c r="AX25" s="24"/>
      <c r="AY25" s="24"/>
      <c r="AZ25" s="24"/>
    </row>
    <row r="26" spans="1:52" s="23" customFormat="1" ht="22.5" thickBot="1" x14ac:dyDescent="0.55000000000000004">
      <c r="A26" s="22"/>
      <c r="B26" s="22"/>
      <c r="C26" s="22"/>
      <c r="D26" s="22"/>
      <c r="E26" s="81" t="s">
        <v>99</v>
      </c>
      <c r="F26" s="262"/>
      <c r="G26" s="238"/>
      <c r="H26" s="125"/>
      <c r="I26" s="125"/>
      <c r="J26" s="107"/>
      <c r="K26" s="190"/>
      <c r="L26" s="190"/>
      <c r="M26" s="125"/>
      <c r="N26" s="125"/>
      <c r="O26" s="125"/>
      <c r="P26" s="125"/>
      <c r="Q26" s="125"/>
      <c r="R26" s="125"/>
      <c r="S26" s="125"/>
      <c r="T26" s="441"/>
      <c r="U26" s="434"/>
      <c r="V26" s="434"/>
      <c r="W26" s="43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  <c r="AK26" s="24"/>
      <c r="AL26" s="24"/>
      <c r="AM26" s="24"/>
      <c r="AN26" s="24"/>
      <c r="AO26" s="24"/>
      <c r="AP26" s="24"/>
      <c r="AQ26" s="24"/>
      <c r="AR26" s="24"/>
      <c r="AS26" s="24"/>
      <c r="AT26" s="24"/>
      <c r="AU26" s="24"/>
      <c r="AV26" s="24"/>
      <c r="AW26" s="24"/>
      <c r="AX26" s="24"/>
      <c r="AY26" s="24"/>
      <c r="AZ26" s="24"/>
    </row>
    <row r="27" spans="1:52" s="23" customFormat="1" ht="22.5" thickTop="1" x14ac:dyDescent="0.5">
      <c r="A27" s="22"/>
      <c r="B27" s="22"/>
      <c r="C27" s="22"/>
      <c r="D27" s="22"/>
      <c r="E27" s="23" t="s">
        <v>25</v>
      </c>
      <c r="F27" s="263"/>
      <c r="G27" s="107"/>
      <c r="H27" s="107"/>
      <c r="I27" s="107"/>
      <c r="J27" s="107"/>
      <c r="K27" s="190"/>
      <c r="L27" s="190"/>
      <c r="M27" s="107"/>
      <c r="N27" s="107"/>
      <c r="O27" s="107"/>
      <c r="P27" s="107"/>
      <c r="Q27" s="107"/>
      <c r="R27" s="107"/>
      <c r="S27" s="107"/>
      <c r="T27" s="441"/>
      <c r="U27" s="434"/>
      <c r="V27" s="434"/>
      <c r="W27" s="434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24"/>
      <c r="AI27" s="24"/>
      <c r="AJ27" s="24"/>
      <c r="AK27" s="24"/>
      <c r="AL27" s="24"/>
      <c r="AM27" s="24"/>
      <c r="AN27" s="24"/>
      <c r="AO27" s="24"/>
      <c r="AP27" s="24"/>
      <c r="AQ27" s="24"/>
      <c r="AR27" s="24"/>
      <c r="AS27" s="24"/>
      <c r="AT27" s="24"/>
      <c r="AU27" s="24"/>
      <c r="AV27" s="24"/>
      <c r="AW27" s="24"/>
      <c r="AX27" s="24"/>
      <c r="AY27" s="24"/>
      <c r="AZ27" s="24"/>
    </row>
    <row r="28" spans="1:52" x14ac:dyDescent="0.5">
      <c r="A28" s="22"/>
      <c r="B28" s="22"/>
      <c r="C28" s="22"/>
      <c r="D28" s="22"/>
      <c r="E28" s="23" t="s">
        <v>98</v>
      </c>
      <c r="F28" s="263"/>
      <c r="G28" s="107"/>
      <c r="H28" s="107"/>
      <c r="I28" s="107"/>
      <c r="M28" s="107"/>
      <c r="N28" s="107"/>
      <c r="O28" s="107"/>
      <c r="P28" s="107"/>
      <c r="Q28" s="107"/>
      <c r="R28" s="107"/>
      <c r="S28" s="107"/>
    </row>
    <row r="29" spans="1:52" x14ac:dyDescent="0.5">
      <c r="A29" s="22"/>
      <c r="B29" s="22"/>
      <c r="C29" s="22"/>
      <c r="D29" s="22"/>
      <c r="E29" s="23" t="s">
        <v>18</v>
      </c>
      <c r="F29" s="263"/>
      <c r="G29" s="107"/>
      <c r="H29" s="107"/>
      <c r="I29" s="107"/>
      <c r="M29" s="107"/>
      <c r="N29" s="107"/>
      <c r="O29" s="107"/>
      <c r="P29" s="107"/>
      <c r="Q29" s="107"/>
      <c r="R29" s="107"/>
      <c r="S29" s="107"/>
    </row>
  </sheetData>
  <autoFilter ref="S1:S29"/>
  <mergeCells count="26">
    <mergeCell ref="S5:S8"/>
    <mergeCell ref="A1:S1"/>
    <mergeCell ref="A2:S2"/>
    <mergeCell ref="A3:S3"/>
    <mergeCell ref="Q5:Q8"/>
    <mergeCell ref="P5:P8"/>
    <mergeCell ref="A5:A8"/>
    <mergeCell ref="B5:B8"/>
    <mergeCell ref="F4:G4"/>
    <mergeCell ref="R5:R8"/>
    <mergeCell ref="W5:W8"/>
    <mergeCell ref="C5:C8"/>
    <mergeCell ref="L5:L8"/>
    <mergeCell ref="G6:G8"/>
    <mergeCell ref="J5:J8"/>
    <mergeCell ref="V5:V8"/>
    <mergeCell ref="F6:F8"/>
    <mergeCell ref="N5:N8"/>
    <mergeCell ref="K5:K8"/>
    <mergeCell ref="F5:H5"/>
    <mergeCell ref="I5:I8"/>
    <mergeCell ref="H6:H8"/>
    <mergeCell ref="M5:M8"/>
    <mergeCell ref="D5:D8"/>
    <mergeCell ref="E5:E8"/>
    <mergeCell ref="O5:O8"/>
  </mergeCells>
  <phoneticPr fontId="2" type="noConversion"/>
  <conditionalFormatting sqref="F11">
    <cfRule type="cellIs" dxfId="10" priority="26" stopIfTrue="1" operator="between">
      <formula>2000001</formula>
      <formula>500000000</formula>
    </cfRule>
  </conditionalFormatting>
  <conditionalFormatting sqref="F11 F16">
    <cfRule type="cellIs" dxfId="9" priority="18" stopIfTrue="1" operator="greaterThan">
      <formula>500000001</formula>
    </cfRule>
    <cfRule type="cellIs" dxfId="8" priority="19" stopIfTrue="1" operator="greaterThan">
      <formula>500000001</formula>
    </cfRule>
  </conditionalFormatting>
  <conditionalFormatting sqref="F16">
    <cfRule type="cellIs" dxfId="7" priority="10" stopIfTrue="1" operator="between">
      <formula>2000001</formula>
      <formula>500000000</formula>
    </cfRule>
  </conditionalFormatting>
  <conditionalFormatting sqref="F4 F20:F1048576 F9:F11 F13:F18">
    <cfRule type="cellIs" dxfId="6" priority="6" operator="greaterThan">
      <formula>500000001</formula>
    </cfRule>
  </conditionalFormatting>
  <conditionalFormatting sqref="F12">
    <cfRule type="cellIs" dxfId="5" priority="1" stopIfTrue="1" operator="between">
      <formula>2000001</formula>
      <formula>500000000</formula>
    </cfRule>
  </conditionalFormatting>
  <pageMargins left="0.35433070866141736" right="0.35433070866141736" top="0.78740157480314965" bottom="0.78740157480314965" header="0.35433070866141736" footer="0.51181102362204722"/>
  <pageSetup paperSize="9" scale="90" orientation="landscape" blackAndWhite="1" r:id="rId1"/>
  <headerFooter alignWithMargins="0"/>
  <rowBreaks count="2" manualBreakCount="2">
    <brk id="24" max="14" man="1"/>
    <brk id="66" max="16383" man="1"/>
  </rowBreaks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29"/>
  <sheetViews>
    <sheetView zoomScaleNormal="100" zoomScaleSheetLayoutView="100" workbookViewId="0">
      <selection activeCell="E20" sqref="E20"/>
    </sheetView>
  </sheetViews>
  <sheetFormatPr defaultRowHeight="21.75" x14ac:dyDescent="0.5"/>
  <cols>
    <col min="1" max="1" width="5.85546875" style="3" customWidth="1"/>
    <col min="2" max="3" width="6.7109375" style="3" customWidth="1"/>
    <col min="4" max="4" width="6.140625" style="3" customWidth="1"/>
    <col min="5" max="5" width="49.140625" style="1" customWidth="1"/>
    <col min="6" max="6" width="15.140625" style="264" customWidth="1"/>
    <col min="7" max="7" width="13" style="106" customWidth="1"/>
    <col min="8" max="8" width="12.42578125" style="106" hidden="1" customWidth="1"/>
    <col min="9" max="9" width="26.7109375" style="106" hidden="1" customWidth="1"/>
    <col min="10" max="10" width="13.140625" style="106" hidden="1" customWidth="1"/>
    <col min="11" max="11" width="5.42578125" style="156" hidden="1" customWidth="1"/>
    <col min="12" max="12" width="3.85546875" style="156" hidden="1" customWidth="1"/>
    <col min="13" max="15" width="26.7109375" style="106" hidden="1" customWidth="1"/>
    <col min="16" max="17" width="26.7109375" style="106" customWidth="1"/>
    <col min="18" max="18" width="4.28515625" style="441" customWidth="1"/>
    <col min="19" max="19" width="19.5703125" style="434" bestFit="1" customWidth="1"/>
    <col min="20" max="20" width="9.140625" style="434"/>
    <col min="21" max="21" width="12.42578125" style="434" bestFit="1" customWidth="1"/>
    <col min="22" max="22" width="9.140625" style="434"/>
    <col min="23" max="23" width="14.5703125" style="434" bestFit="1" customWidth="1"/>
    <col min="24" max="31" width="9.140625" style="2"/>
    <col min="32" max="16384" width="9.140625" style="1"/>
  </cols>
  <sheetData>
    <row r="1" spans="1:42" x14ac:dyDescent="0.5">
      <c r="A1" s="725" t="s">
        <v>208</v>
      </c>
      <c r="B1" s="725"/>
      <c r="C1" s="725"/>
      <c r="D1" s="725"/>
      <c r="E1" s="725"/>
      <c r="F1" s="725"/>
      <c r="G1" s="725"/>
      <c r="H1" s="725"/>
      <c r="I1" s="725"/>
      <c r="J1" s="725"/>
      <c r="K1" s="725"/>
      <c r="L1" s="725"/>
      <c r="M1" s="725"/>
      <c r="N1" s="725"/>
      <c r="O1" s="725"/>
      <c r="P1" s="725"/>
      <c r="Q1" s="725"/>
      <c r="R1" s="467"/>
      <c r="U1" s="434" t="s">
        <v>261</v>
      </c>
      <c r="W1" s="434" t="s">
        <v>202</v>
      </c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</row>
    <row r="2" spans="1:42" x14ac:dyDescent="0.5">
      <c r="A2" s="725" t="s">
        <v>8</v>
      </c>
      <c r="B2" s="725"/>
      <c r="C2" s="725"/>
      <c r="D2" s="725"/>
      <c r="E2" s="725"/>
      <c r="F2" s="725"/>
      <c r="G2" s="725"/>
      <c r="H2" s="725"/>
      <c r="I2" s="725"/>
      <c r="J2" s="725"/>
      <c r="K2" s="725"/>
      <c r="L2" s="725"/>
      <c r="M2" s="725"/>
      <c r="N2" s="725"/>
      <c r="O2" s="725"/>
      <c r="P2" s="725"/>
      <c r="Q2" s="725"/>
      <c r="R2" s="467"/>
      <c r="S2" s="435" t="s">
        <v>259</v>
      </c>
      <c r="T2" s="434">
        <v>12</v>
      </c>
      <c r="U2" s="436">
        <f>SUM(F11:F11)</f>
        <v>0</v>
      </c>
      <c r="V2" s="465">
        <v>1</v>
      </c>
      <c r="W2" s="436" t="e">
        <f>+#REF!</f>
        <v>#REF!</v>
      </c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</row>
    <row r="3" spans="1:42" x14ac:dyDescent="0.5">
      <c r="A3" s="725" t="s">
        <v>342</v>
      </c>
      <c r="B3" s="725"/>
      <c r="C3" s="725"/>
      <c r="D3" s="725"/>
      <c r="E3" s="725"/>
      <c r="F3" s="725"/>
      <c r="G3" s="725"/>
      <c r="H3" s="725"/>
      <c r="I3" s="725"/>
      <c r="J3" s="725"/>
      <c r="K3" s="725"/>
      <c r="L3" s="725"/>
      <c r="M3" s="725"/>
      <c r="N3" s="725"/>
      <c r="O3" s="725"/>
      <c r="P3" s="725"/>
      <c r="Q3" s="725"/>
      <c r="R3" s="467"/>
      <c r="S3" s="437" t="s">
        <v>260</v>
      </c>
      <c r="T3" s="438" t="s">
        <v>207</v>
      </c>
      <c r="U3" s="439" t="s">
        <v>207</v>
      </c>
      <c r="V3" s="440">
        <v>4</v>
      </c>
      <c r="W3" s="439" t="e">
        <f>+#REF!+#REF!+#REF!+#REF!</f>
        <v>#REF!</v>
      </c>
      <c r="X3" s="1"/>
      <c r="Y3" s="1"/>
      <c r="Z3" s="1"/>
      <c r="AA3" s="1"/>
      <c r="AB3" s="1"/>
      <c r="AC3" s="1"/>
      <c r="AD3" s="1"/>
      <c r="AE3" s="1"/>
    </row>
    <row r="4" spans="1:42" x14ac:dyDescent="0.5">
      <c r="A4" s="1"/>
      <c r="B4" s="1"/>
      <c r="C4" s="1"/>
      <c r="D4" s="1"/>
      <c r="F4" s="745"/>
      <c r="G4" s="745"/>
      <c r="H4" s="5"/>
      <c r="I4" s="5"/>
      <c r="J4" s="5"/>
      <c r="M4" s="5"/>
      <c r="N4" s="504"/>
      <c r="O4" s="689"/>
      <c r="P4" s="692"/>
      <c r="Q4" s="695"/>
      <c r="S4" s="434" t="s">
        <v>265</v>
      </c>
      <c r="T4" s="442" t="s">
        <v>207</v>
      </c>
      <c r="U4" s="442" t="s">
        <v>207</v>
      </c>
      <c r="V4" s="434" t="s">
        <v>207</v>
      </c>
      <c r="W4" s="434" t="s">
        <v>207</v>
      </c>
    </row>
    <row r="5" spans="1:42" ht="21.75" customHeight="1" x14ac:dyDescent="0.5">
      <c r="A5" s="723" t="s">
        <v>19</v>
      </c>
      <c r="B5" s="723" t="s">
        <v>20</v>
      </c>
      <c r="C5" s="723" t="s">
        <v>129</v>
      </c>
      <c r="D5" s="723" t="s">
        <v>21</v>
      </c>
      <c r="E5" s="723" t="s">
        <v>29</v>
      </c>
      <c r="F5" s="736" t="s">
        <v>26</v>
      </c>
      <c r="G5" s="737"/>
      <c r="H5" s="738"/>
      <c r="I5" s="726" t="s">
        <v>264</v>
      </c>
      <c r="J5" s="726" t="s">
        <v>122</v>
      </c>
      <c r="K5" s="726" t="s">
        <v>121</v>
      </c>
      <c r="L5" s="729" t="s">
        <v>123</v>
      </c>
      <c r="M5" s="741" t="s">
        <v>267</v>
      </c>
      <c r="N5" s="741" t="s">
        <v>291</v>
      </c>
      <c r="O5" s="741" t="s">
        <v>310</v>
      </c>
      <c r="P5" s="741" t="s">
        <v>327</v>
      </c>
      <c r="Q5" s="741" t="s">
        <v>341</v>
      </c>
      <c r="R5" s="460"/>
      <c r="T5" s="744" t="s">
        <v>142</v>
      </c>
      <c r="U5" s="744" t="s">
        <v>150</v>
      </c>
    </row>
    <row r="6" spans="1:42" ht="21" customHeight="1" x14ac:dyDescent="0.5">
      <c r="A6" s="724"/>
      <c r="B6" s="724"/>
      <c r="C6" s="724"/>
      <c r="D6" s="724"/>
      <c r="E6" s="724"/>
      <c r="F6" s="731" t="s">
        <v>46</v>
      </c>
      <c r="G6" s="727" t="s">
        <v>103</v>
      </c>
      <c r="H6" s="726" t="s">
        <v>150</v>
      </c>
      <c r="I6" s="727"/>
      <c r="J6" s="727"/>
      <c r="K6" s="727"/>
      <c r="L6" s="730"/>
      <c r="M6" s="742"/>
      <c r="N6" s="742"/>
      <c r="O6" s="742"/>
      <c r="P6" s="742"/>
      <c r="Q6" s="742"/>
      <c r="R6" s="460"/>
      <c r="T6" s="744"/>
      <c r="U6" s="744"/>
    </row>
    <row r="7" spans="1:42" ht="21" customHeight="1" x14ac:dyDescent="0.5">
      <c r="A7" s="724"/>
      <c r="B7" s="724"/>
      <c r="C7" s="724"/>
      <c r="D7" s="724"/>
      <c r="E7" s="724"/>
      <c r="F7" s="731"/>
      <c r="G7" s="727"/>
      <c r="H7" s="727"/>
      <c r="I7" s="727"/>
      <c r="J7" s="727"/>
      <c r="K7" s="727"/>
      <c r="L7" s="730"/>
      <c r="M7" s="742"/>
      <c r="N7" s="742"/>
      <c r="O7" s="742"/>
      <c r="P7" s="742"/>
      <c r="Q7" s="742"/>
      <c r="R7" s="460"/>
      <c r="T7" s="744"/>
      <c r="U7" s="744"/>
    </row>
    <row r="8" spans="1:42" ht="18" customHeight="1" x14ac:dyDescent="0.5">
      <c r="A8" s="724"/>
      <c r="B8" s="724"/>
      <c r="C8" s="733"/>
      <c r="D8" s="724"/>
      <c r="E8" s="724"/>
      <c r="F8" s="732"/>
      <c r="G8" s="728"/>
      <c r="H8" s="728"/>
      <c r="I8" s="728"/>
      <c r="J8" s="728"/>
      <c r="K8" s="728"/>
      <c r="L8" s="730"/>
      <c r="M8" s="743"/>
      <c r="N8" s="743"/>
      <c r="O8" s="743"/>
      <c r="P8" s="743"/>
      <c r="Q8" s="743"/>
      <c r="R8" s="460"/>
      <c r="T8" s="744"/>
      <c r="U8" s="744"/>
    </row>
    <row r="9" spans="1:42" x14ac:dyDescent="0.5">
      <c r="A9" s="12"/>
      <c r="B9" s="12"/>
      <c r="C9" s="12"/>
      <c r="D9" s="12"/>
      <c r="E9" s="32" t="s">
        <v>38</v>
      </c>
      <c r="F9" s="256"/>
      <c r="G9" s="105"/>
      <c r="H9" s="105"/>
      <c r="I9" s="105"/>
      <c r="J9" s="105"/>
      <c r="K9" s="189"/>
      <c r="L9" s="189"/>
      <c r="M9" s="105"/>
      <c r="N9" s="105"/>
      <c r="O9" s="105"/>
      <c r="P9" s="105"/>
      <c r="Q9" s="105"/>
    </row>
    <row r="10" spans="1:42" s="9" customFormat="1" hidden="1" x14ac:dyDescent="0.2">
      <c r="A10" s="6"/>
      <c r="B10" s="6"/>
      <c r="C10" s="6"/>
      <c r="D10" s="6"/>
      <c r="E10" s="17" t="s">
        <v>37</v>
      </c>
      <c r="F10" s="11"/>
      <c r="G10" s="11"/>
      <c r="H10" s="11"/>
      <c r="I10" s="11"/>
      <c r="J10" s="11"/>
      <c r="K10" s="10"/>
      <c r="L10" s="10"/>
      <c r="M10" s="11"/>
      <c r="N10" s="11"/>
      <c r="O10" s="11"/>
      <c r="P10" s="11"/>
      <c r="Q10" s="11"/>
      <c r="R10" s="445"/>
      <c r="S10" s="437"/>
      <c r="T10" s="437"/>
      <c r="U10" s="437"/>
      <c r="V10" s="437"/>
      <c r="W10" s="437"/>
    </row>
    <row r="11" spans="1:42" s="19" customFormat="1" ht="62.25" hidden="1" customHeight="1" x14ac:dyDescent="0.2">
      <c r="A11" s="271"/>
      <c r="B11" s="271"/>
      <c r="C11" s="370"/>
      <c r="D11" s="271"/>
      <c r="E11" s="368"/>
      <c r="F11" s="367"/>
      <c r="G11" s="323"/>
      <c r="H11" s="323"/>
      <c r="I11" s="269"/>
      <c r="J11" s="11"/>
      <c r="K11" s="10"/>
      <c r="L11" s="10"/>
      <c r="M11" s="269"/>
      <c r="N11" s="269"/>
      <c r="O11" s="269"/>
      <c r="P11" s="269"/>
      <c r="Q11" s="269"/>
      <c r="R11" s="445"/>
      <c r="S11" s="453"/>
      <c r="T11" s="453"/>
      <c r="U11" s="453"/>
      <c r="V11" s="453"/>
      <c r="W11" s="453"/>
    </row>
    <row r="12" spans="1:42" s="9" customFormat="1" hidden="1" x14ac:dyDescent="0.2">
      <c r="A12" s="6"/>
      <c r="B12" s="13"/>
      <c r="C12" s="271"/>
      <c r="D12" s="13"/>
      <c r="E12" s="315"/>
      <c r="F12" s="318"/>
      <c r="G12" s="317"/>
      <c r="H12" s="317"/>
      <c r="I12" s="317"/>
      <c r="J12" s="317"/>
      <c r="K12" s="316"/>
      <c r="L12" s="316"/>
      <c r="M12" s="317"/>
      <c r="N12" s="317"/>
      <c r="O12" s="317"/>
      <c r="P12" s="317"/>
      <c r="Q12" s="317"/>
      <c r="R12" s="468"/>
      <c r="S12" s="437"/>
      <c r="T12" s="437"/>
      <c r="U12" s="437"/>
      <c r="V12" s="437"/>
      <c r="W12" s="437"/>
    </row>
    <row r="13" spans="1:42" s="14" customFormat="1" hidden="1" x14ac:dyDescent="0.5">
      <c r="A13" s="241">
        <f>+A11</f>
        <v>0</v>
      </c>
      <c r="B13" s="241"/>
      <c r="C13" s="241"/>
      <c r="D13" s="241"/>
      <c r="E13" s="242" t="s">
        <v>47</v>
      </c>
      <c r="F13" s="258">
        <f>SUM(F11:F12)</f>
        <v>0</v>
      </c>
      <c r="G13" s="243">
        <f>SUM(G11:G12)</f>
        <v>0</v>
      </c>
      <c r="H13" s="243">
        <f>SUM(H11:H12)</f>
        <v>0</v>
      </c>
      <c r="I13" s="258"/>
      <c r="J13" s="258" t="e">
        <f>SUM(#REF!)</f>
        <v>#REF!</v>
      </c>
      <c r="K13" s="258" t="e">
        <f>SUM(#REF!)</f>
        <v>#REF!</v>
      </c>
      <c r="L13" s="258" t="e">
        <f>SUM(#REF!)</f>
        <v>#REF!</v>
      </c>
      <c r="M13" s="258"/>
      <c r="N13" s="258"/>
      <c r="O13" s="258"/>
      <c r="P13" s="258"/>
      <c r="Q13" s="258"/>
      <c r="R13" s="461"/>
      <c r="S13" s="450">
        <f>+F13+G13</f>
        <v>0</v>
      </c>
      <c r="T13" s="451"/>
      <c r="U13" s="451"/>
      <c r="V13" s="452"/>
      <c r="W13" s="452"/>
    </row>
    <row r="14" spans="1:42" s="19" customFormat="1" x14ac:dyDescent="0.2">
      <c r="A14" s="17"/>
      <c r="B14" s="17"/>
      <c r="C14" s="17"/>
      <c r="D14" s="17"/>
      <c r="E14" s="30" t="s">
        <v>10</v>
      </c>
      <c r="F14" s="34"/>
      <c r="G14" s="34"/>
      <c r="H14" s="34"/>
      <c r="I14" s="34"/>
      <c r="J14" s="34"/>
      <c r="K14" s="18"/>
      <c r="L14" s="18"/>
      <c r="M14" s="34"/>
      <c r="N14" s="34"/>
      <c r="O14" s="34"/>
      <c r="P14" s="34"/>
      <c r="Q14" s="34"/>
      <c r="R14" s="462"/>
      <c r="S14" s="453"/>
      <c r="T14" s="453"/>
      <c r="U14" s="453"/>
      <c r="V14" s="453"/>
      <c r="W14" s="453"/>
    </row>
    <row r="15" spans="1:42" s="19" customFormat="1" ht="102" customHeight="1" x14ac:dyDescent="0.2">
      <c r="A15" s="483"/>
      <c r="B15" s="483"/>
      <c r="C15" s="606"/>
      <c r="D15" s="483"/>
      <c r="E15" s="583"/>
      <c r="F15" s="584"/>
      <c r="G15" s="485"/>
      <c r="H15" s="485"/>
      <c r="I15" s="580"/>
      <c r="J15" s="542"/>
      <c r="K15" s="543"/>
      <c r="L15" s="543"/>
      <c r="M15" s="549"/>
      <c r="N15" s="549"/>
      <c r="O15" s="549"/>
      <c r="P15" s="549"/>
      <c r="Q15" s="549"/>
      <c r="R15" s="462"/>
      <c r="S15" s="453"/>
      <c r="T15" s="453"/>
      <c r="U15" s="453"/>
      <c r="V15" s="453"/>
      <c r="W15" s="453"/>
    </row>
    <row r="16" spans="1:42" s="9" customFormat="1" x14ac:dyDescent="0.2">
      <c r="A16" s="6"/>
      <c r="B16" s="6"/>
      <c r="C16" s="6"/>
      <c r="D16" s="6"/>
      <c r="E16" s="7"/>
      <c r="F16" s="335"/>
      <c r="G16" s="29"/>
      <c r="H16" s="29"/>
      <c r="I16" s="11"/>
      <c r="J16" s="11"/>
      <c r="K16" s="10"/>
      <c r="L16" s="10"/>
      <c r="M16" s="11"/>
      <c r="N16" s="11"/>
      <c r="O16" s="11"/>
      <c r="P16" s="11"/>
      <c r="Q16" s="11"/>
      <c r="R16" s="445"/>
      <c r="S16" s="437"/>
      <c r="T16" s="437"/>
      <c r="U16" s="437"/>
      <c r="V16" s="437"/>
      <c r="W16" s="437"/>
    </row>
    <row r="17" spans="1:50" s="19" customFormat="1" ht="22.5" thickBot="1" x14ac:dyDescent="0.55000000000000004">
      <c r="A17" s="244">
        <f>+A15</f>
        <v>0</v>
      </c>
      <c r="B17" s="244"/>
      <c r="C17" s="244"/>
      <c r="D17" s="244"/>
      <c r="E17" s="245" t="s">
        <v>33</v>
      </c>
      <c r="F17" s="330">
        <f>SUM(F15:F16)</f>
        <v>0</v>
      </c>
      <c r="G17" s="246">
        <f>SUM(G15:G16)</f>
        <v>0</v>
      </c>
      <c r="H17" s="246">
        <f>SUM(H15:H16)</f>
        <v>0</v>
      </c>
      <c r="I17" s="259"/>
      <c r="J17" s="259">
        <f>SUM(J15:J16)</f>
        <v>0</v>
      </c>
      <c r="K17" s="259">
        <f>SUM(K15:K16)</f>
        <v>0</v>
      </c>
      <c r="L17" s="259">
        <f>SUM(L15:L16)</f>
        <v>0</v>
      </c>
      <c r="M17" s="259"/>
      <c r="N17" s="259"/>
      <c r="O17" s="259"/>
      <c r="P17" s="259"/>
      <c r="Q17" s="259"/>
      <c r="R17" s="460"/>
      <c r="S17" s="455">
        <f>+F17+G17</f>
        <v>0</v>
      </c>
      <c r="T17" s="451"/>
      <c r="U17" s="451"/>
      <c r="V17" s="453"/>
      <c r="W17" s="453"/>
    </row>
    <row r="18" spans="1:50" s="28" customFormat="1" ht="22.5" thickBot="1" x14ac:dyDescent="0.55000000000000004">
      <c r="A18" s="247">
        <f>+A13+A17</f>
        <v>0</v>
      </c>
      <c r="B18" s="248"/>
      <c r="C18" s="248"/>
      <c r="D18" s="248"/>
      <c r="E18" s="248" t="s">
        <v>168</v>
      </c>
      <c r="F18" s="331">
        <f>F13+F17</f>
        <v>0</v>
      </c>
      <c r="G18" s="310">
        <f>+G13+G17</f>
        <v>0</v>
      </c>
      <c r="H18" s="310">
        <f>+H13+H17</f>
        <v>0</v>
      </c>
      <c r="I18" s="249"/>
      <c r="J18" s="249" t="e">
        <f>J13+J17</f>
        <v>#REF!</v>
      </c>
      <c r="K18" s="249" t="e">
        <f>K13+K17</f>
        <v>#REF!</v>
      </c>
      <c r="L18" s="249" t="e">
        <f>L13+L17</f>
        <v>#REF!</v>
      </c>
      <c r="M18" s="249"/>
      <c r="N18" s="249"/>
      <c r="O18" s="249"/>
      <c r="P18" s="249"/>
      <c r="Q18" s="249"/>
      <c r="R18" s="463"/>
      <c r="S18" s="436">
        <f>+S13+S17</f>
        <v>0</v>
      </c>
      <c r="T18" s="457"/>
      <c r="U18" s="457"/>
      <c r="V18" s="434"/>
      <c r="W18" s="434"/>
      <c r="X18" s="2"/>
      <c r="Y18" s="2"/>
      <c r="Z18" s="2"/>
      <c r="AA18" s="2"/>
      <c r="AB18" s="2"/>
      <c r="AC18" s="2"/>
      <c r="AD18" s="2"/>
      <c r="AE18" s="2"/>
    </row>
    <row r="19" spans="1:50" s="9" customFormat="1" x14ac:dyDescent="0.2">
      <c r="A19" s="15"/>
      <c r="B19" s="15"/>
      <c r="C19" s="15"/>
      <c r="D19" s="15"/>
      <c r="E19" s="31"/>
      <c r="F19" s="104"/>
      <c r="G19" s="20"/>
      <c r="H19" s="20"/>
      <c r="I19" s="20"/>
      <c r="J19" s="20"/>
      <c r="K19" s="104"/>
      <c r="L19" s="104"/>
      <c r="M19" s="20"/>
      <c r="N19" s="20"/>
      <c r="O19" s="20"/>
      <c r="P19" s="20"/>
      <c r="Q19" s="20"/>
      <c r="R19" s="445"/>
      <c r="S19" s="437"/>
      <c r="T19" s="437"/>
      <c r="U19" s="437"/>
      <c r="V19" s="437"/>
      <c r="W19" s="437"/>
    </row>
    <row r="20" spans="1:50" s="9" customFormat="1" x14ac:dyDescent="0.2">
      <c r="A20" s="15"/>
      <c r="B20" s="15"/>
      <c r="C20" s="15"/>
      <c r="D20" s="15"/>
      <c r="E20" s="31"/>
      <c r="F20" s="104"/>
      <c r="G20" s="20"/>
      <c r="H20" s="20"/>
      <c r="I20" s="20"/>
      <c r="J20" s="20"/>
      <c r="K20" s="104"/>
      <c r="L20" s="104"/>
      <c r="M20" s="20"/>
      <c r="N20" s="20"/>
      <c r="O20" s="20"/>
      <c r="P20" s="20"/>
      <c r="Q20" s="20"/>
      <c r="R20" s="445"/>
      <c r="S20" s="437"/>
      <c r="T20" s="437"/>
      <c r="U20" s="437"/>
      <c r="V20" s="437"/>
      <c r="W20" s="437"/>
    </row>
    <row r="21" spans="1:50" s="9" customFormat="1" x14ac:dyDescent="0.2">
      <c r="A21" s="15"/>
      <c r="B21" s="15"/>
      <c r="C21" s="15"/>
      <c r="D21" s="15"/>
      <c r="E21" s="31"/>
      <c r="F21" s="104"/>
      <c r="G21" s="20"/>
      <c r="H21" s="20"/>
      <c r="I21" s="20"/>
      <c r="J21" s="20"/>
      <c r="K21" s="104"/>
      <c r="L21" s="104"/>
      <c r="M21" s="20"/>
      <c r="N21" s="20"/>
      <c r="O21" s="20"/>
      <c r="P21" s="20"/>
      <c r="Q21" s="20"/>
      <c r="R21" s="445"/>
      <c r="S21" s="437"/>
      <c r="T21" s="437"/>
      <c r="U21" s="437"/>
      <c r="V21" s="437"/>
      <c r="W21" s="437"/>
    </row>
    <row r="22" spans="1:50" s="9" customFormat="1" x14ac:dyDescent="0.2">
      <c r="A22" s="15"/>
      <c r="B22" s="15"/>
      <c r="C22" s="15"/>
      <c r="D22" s="15"/>
      <c r="E22" s="31"/>
      <c r="F22" s="104"/>
      <c r="G22" s="20"/>
      <c r="H22" s="20"/>
      <c r="I22" s="20"/>
      <c r="J22" s="20"/>
      <c r="K22" s="104"/>
      <c r="L22" s="104"/>
      <c r="M22" s="20"/>
      <c r="N22" s="20"/>
      <c r="O22" s="20"/>
      <c r="P22" s="20"/>
      <c r="Q22" s="20"/>
      <c r="R22" s="445"/>
      <c r="S22" s="437"/>
      <c r="T22" s="437"/>
      <c r="U22" s="437"/>
      <c r="V22" s="437"/>
      <c r="W22" s="437"/>
    </row>
    <row r="23" spans="1:50" s="9" customFormat="1" x14ac:dyDescent="0.2">
      <c r="A23" s="15"/>
      <c r="B23" s="15"/>
      <c r="C23" s="15"/>
      <c r="D23" s="15"/>
      <c r="E23" s="31"/>
      <c r="F23" s="104"/>
      <c r="G23" s="20"/>
      <c r="H23" s="20"/>
      <c r="I23" s="20"/>
      <c r="J23" s="20"/>
      <c r="K23" s="104"/>
      <c r="L23" s="104"/>
      <c r="M23" s="20"/>
      <c r="N23" s="20"/>
      <c r="O23" s="20"/>
      <c r="P23" s="20"/>
      <c r="Q23" s="20"/>
      <c r="R23" s="445"/>
      <c r="S23" s="437"/>
      <c r="T23" s="437"/>
      <c r="U23" s="437"/>
      <c r="V23" s="437"/>
      <c r="W23" s="437"/>
    </row>
    <row r="24" spans="1:50" s="9" customFormat="1" x14ac:dyDescent="0.5">
      <c r="A24" s="15"/>
      <c r="B24" s="15"/>
      <c r="C24" s="15"/>
      <c r="D24" s="15"/>
      <c r="E24" s="31"/>
      <c r="F24" s="261"/>
      <c r="G24" s="20"/>
      <c r="H24" s="20"/>
      <c r="I24" s="20"/>
      <c r="J24" s="20"/>
      <c r="K24" s="104"/>
      <c r="L24" s="104"/>
      <c r="M24" s="20"/>
      <c r="N24" s="20"/>
      <c r="O24" s="20"/>
      <c r="P24" s="20"/>
      <c r="Q24" s="20"/>
      <c r="R24" s="445"/>
      <c r="S24" s="437"/>
      <c r="T24" s="437"/>
      <c r="U24" s="437"/>
      <c r="V24" s="437"/>
      <c r="W24" s="437"/>
    </row>
    <row r="26" spans="1:50" s="23" customFormat="1" ht="22.5" thickBot="1" x14ac:dyDescent="0.55000000000000004">
      <c r="A26" s="22"/>
      <c r="B26" s="22"/>
      <c r="C26" s="22"/>
      <c r="D26" s="22"/>
      <c r="E26" s="81" t="s">
        <v>99</v>
      </c>
      <c r="F26" s="262"/>
      <c r="G26" s="238"/>
      <c r="H26" s="125"/>
      <c r="I26" s="125"/>
      <c r="J26" s="125"/>
      <c r="K26" s="190"/>
      <c r="L26" s="190"/>
      <c r="M26" s="125"/>
      <c r="N26" s="125"/>
      <c r="O26" s="125"/>
      <c r="P26" s="125"/>
      <c r="Q26" s="125"/>
      <c r="R26" s="441"/>
      <c r="S26" s="434"/>
      <c r="T26" s="434"/>
      <c r="U26" s="434"/>
      <c r="V26" s="434"/>
      <c r="W26" s="43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  <c r="AK26" s="24"/>
      <c r="AL26" s="24"/>
      <c r="AM26" s="24"/>
      <c r="AN26" s="24"/>
      <c r="AO26" s="24"/>
      <c r="AP26" s="24"/>
      <c r="AQ26" s="24"/>
      <c r="AR26" s="24"/>
      <c r="AS26" s="24"/>
      <c r="AT26" s="24"/>
      <c r="AU26" s="24"/>
      <c r="AV26" s="24"/>
      <c r="AW26" s="24"/>
      <c r="AX26" s="24"/>
    </row>
    <row r="27" spans="1:50" s="23" customFormat="1" ht="22.5" thickTop="1" x14ac:dyDescent="0.5">
      <c r="A27" s="22"/>
      <c r="B27" s="22"/>
      <c r="C27" s="22"/>
      <c r="D27" s="22"/>
      <c r="E27" s="23" t="s">
        <v>25</v>
      </c>
      <c r="F27" s="263"/>
      <c r="G27" s="107"/>
      <c r="H27" s="107"/>
      <c r="I27" s="107"/>
      <c r="J27" s="107"/>
      <c r="K27" s="190"/>
      <c r="L27" s="190"/>
      <c r="M27" s="107"/>
      <c r="N27" s="107"/>
      <c r="O27" s="107"/>
      <c r="P27" s="107"/>
      <c r="Q27" s="107"/>
      <c r="R27" s="441"/>
      <c r="S27" s="434"/>
      <c r="T27" s="434"/>
      <c r="U27" s="434"/>
      <c r="V27" s="434"/>
      <c r="W27" s="434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24"/>
      <c r="AI27" s="24"/>
      <c r="AJ27" s="24"/>
      <c r="AK27" s="24"/>
      <c r="AL27" s="24"/>
      <c r="AM27" s="24"/>
      <c r="AN27" s="24"/>
      <c r="AO27" s="24"/>
      <c r="AP27" s="24"/>
      <c r="AQ27" s="24"/>
      <c r="AR27" s="24"/>
      <c r="AS27" s="24"/>
      <c r="AT27" s="24"/>
      <c r="AU27" s="24"/>
      <c r="AV27" s="24"/>
      <c r="AW27" s="24"/>
      <c r="AX27" s="24"/>
    </row>
    <row r="28" spans="1:50" s="23" customFormat="1" x14ac:dyDescent="0.5">
      <c r="A28" s="22"/>
      <c r="B28" s="22"/>
      <c r="C28" s="22"/>
      <c r="D28" s="22"/>
      <c r="E28" s="23" t="s">
        <v>98</v>
      </c>
      <c r="F28" s="263"/>
      <c r="G28" s="107"/>
      <c r="H28" s="107"/>
      <c r="I28" s="107"/>
      <c r="J28" s="107"/>
      <c r="K28" s="190"/>
      <c r="L28" s="190"/>
      <c r="M28" s="107"/>
      <c r="N28" s="107"/>
      <c r="O28" s="107"/>
      <c r="P28" s="107"/>
      <c r="Q28" s="107"/>
      <c r="R28" s="441"/>
      <c r="S28" s="434"/>
      <c r="T28" s="434"/>
      <c r="U28" s="434"/>
      <c r="V28" s="434"/>
      <c r="W28" s="434"/>
      <c r="X28" s="24"/>
      <c r="Y28" s="24"/>
      <c r="Z28" s="24"/>
      <c r="AA28" s="24"/>
      <c r="AB28" s="24"/>
      <c r="AC28" s="24"/>
      <c r="AD28" s="24"/>
      <c r="AE28" s="24"/>
      <c r="AF28" s="24"/>
      <c r="AG28" s="24"/>
      <c r="AH28" s="24"/>
      <c r="AI28" s="24"/>
      <c r="AJ28" s="24"/>
      <c r="AK28" s="24"/>
      <c r="AL28" s="24"/>
      <c r="AM28" s="24"/>
      <c r="AN28" s="24"/>
      <c r="AO28" s="24"/>
      <c r="AP28" s="24"/>
      <c r="AQ28" s="24"/>
      <c r="AR28" s="24"/>
      <c r="AS28" s="24"/>
      <c r="AT28" s="24"/>
      <c r="AU28" s="24"/>
      <c r="AV28" s="24"/>
      <c r="AW28" s="24"/>
      <c r="AX28" s="24"/>
    </row>
    <row r="29" spans="1:50" s="23" customFormat="1" x14ac:dyDescent="0.5">
      <c r="A29" s="22"/>
      <c r="B29" s="22"/>
      <c r="C29" s="22"/>
      <c r="D29" s="22"/>
      <c r="E29" s="23" t="s">
        <v>18</v>
      </c>
      <c r="F29" s="263"/>
      <c r="G29" s="107"/>
      <c r="H29" s="107"/>
      <c r="I29" s="107"/>
      <c r="J29" s="107"/>
      <c r="K29" s="190"/>
      <c r="L29" s="190"/>
      <c r="M29" s="107"/>
      <c r="N29" s="107"/>
      <c r="O29" s="107"/>
      <c r="P29" s="107"/>
      <c r="Q29" s="107"/>
      <c r="R29" s="441"/>
      <c r="S29" s="434"/>
      <c r="T29" s="434"/>
      <c r="U29" s="434"/>
      <c r="V29" s="434"/>
      <c r="W29" s="43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I29" s="24"/>
      <c r="AJ29" s="24"/>
      <c r="AK29" s="24"/>
      <c r="AL29" s="24"/>
      <c r="AM29" s="24"/>
      <c r="AN29" s="24"/>
      <c r="AO29" s="24"/>
      <c r="AP29" s="24"/>
      <c r="AQ29" s="24"/>
      <c r="AR29" s="24"/>
      <c r="AS29" s="24"/>
      <c r="AT29" s="24"/>
      <c r="AU29" s="24"/>
      <c r="AV29" s="24"/>
      <c r="AW29" s="24"/>
      <c r="AX29" s="24"/>
    </row>
  </sheetData>
  <autoFilter ref="R1:R29"/>
  <mergeCells count="24">
    <mergeCell ref="U5:U8"/>
    <mergeCell ref="F6:F8"/>
    <mergeCell ref="G6:G8"/>
    <mergeCell ref="C5:C8"/>
    <mergeCell ref="F4:G4"/>
    <mergeCell ref="T5:T8"/>
    <mergeCell ref="I5:I8"/>
    <mergeCell ref="F5:H5"/>
    <mergeCell ref="H6:H8"/>
    <mergeCell ref="M5:M8"/>
    <mergeCell ref="K5:K8"/>
    <mergeCell ref="L5:L8"/>
    <mergeCell ref="N5:N8"/>
    <mergeCell ref="J5:J8"/>
    <mergeCell ref="D5:D8"/>
    <mergeCell ref="E5:E8"/>
    <mergeCell ref="O5:O8"/>
    <mergeCell ref="P5:P8"/>
    <mergeCell ref="Q5:Q8"/>
    <mergeCell ref="A1:Q1"/>
    <mergeCell ref="A2:Q2"/>
    <mergeCell ref="A3:Q3"/>
    <mergeCell ref="A5:A8"/>
    <mergeCell ref="B5:B8"/>
  </mergeCells>
  <conditionalFormatting sqref="F11 F15">
    <cfRule type="cellIs" dxfId="4" priority="2" stopIfTrue="1" operator="between">
      <formula>2000001</formula>
      <formula>500000000</formula>
    </cfRule>
  </conditionalFormatting>
  <pageMargins left="0.74803149606299213" right="0.74803149606299213" top="0.59055118110236227" bottom="0.59055118110236227" header="0.31496062992125984" footer="0.31496062992125984"/>
  <pageSetup paperSize="9" scale="85" orientation="landscape" blackAndWhite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29"/>
  <sheetViews>
    <sheetView zoomScaleNormal="100" zoomScaleSheetLayoutView="100" workbookViewId="0">
      <selection activeCell="A14" sqref="A14:F14"/>
    </sheetView>
  </sheetViews>
  <sheetFormatPr defaultRowHeight="21.75" x14ac:dyDescent="0.5"/>
  <cols>
    <col min="1" max="1" width="5.85546875" style="3" customWidth="1"/>
    <col min="2" max="3" width="6.7109375" style="3" customWidth="1"/>
    <col min="4" max="4" width="8.42578125" style="3" customWidth="1"/>
    <col min="5" max="5" width="43" style="1" customWidth="1"/>
    <col min="6" max="6" width="16.7109375" style="4" customWidth="1"/>
    <col min="7" max="8" width="17.42578125" style="106" customWidth="1"/>
    <col min="9" max="9" width="41.42578125" style="106" customWidth="1"/>
    <col min="10" max="10" width="13.140625" style="106" hidden="1" customWidth="1"/>
    <col min="11" max="11" width="12.28515625" style="156" hidden="1" customWidth="1"/>
    <col min="12" max="12" width="14.28515625" style="156" hidden="1" customWidth="1"/>
    <col min="13" max="13" width="19.5703125" style="2" bestFit="1" customWidth="1"/>
    <col min="14" max="25" width="9.140625" style="2"/>
    <col min="26" max="16384" width="9.140625" style="1"/>
  </cols>
  <sheetData>
    <row r="1" spans="1:36" x14ac:dyDescent="0.5">
      <c r="A1" s="725" t="s">
        <v>208</v>
      </c>
      <c r="B1" s="725"/>
      <c r="C1" s="725"/>
      <c r="D1" s="725"/>
      <c r="E1" s="725"/>
      <c r="F1" s="725"/>
      <c r="G1" s="725"/>
      <c r="H1" s="725"/>
      <c r="I1" s="725"/>
      <c r="J1" s="725"/>
      <c r="K1" s="725"/>
      <c r="L1" s="725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</row>
    <row r="2" spans="1:36" x14ac:dyDescent="0.5">
      <c r="A2" s="725" t="s">
        <v>8</v>
      </c>
      <c r="B2" s="725"/>
      <c r="C2" s="725"/>
      <c r="D2" s="725"/>
      <c r="E2" s="725"/>
      <c r="F2" s="725"/>
      <c r="G2" s="725"/>
      <c r="H2" s="725"/>
      <c r="I2" s="725"/>
      <c r="J2" s="725"/>
      <c r="K2" s="725"/>
      <c r="L2" s="725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</row>
    <row r="3" spans="1:36" x14ac:dyDescent="0.5">
      <c r="A3" s="725" t="s">
        <v>149</v>
      </c>
      <c r="B3" s="725"/>
      <c r="C3" s="725"/>
      <c r="D3" s="725"/>
      <c r="E3" s="725"/>
      <c r="F3" s="725"/>
      <c r="G3" s="725"/>
      <c r="H3" s="725"/>
      <c r="I3" s="725"/>
      <c r="J3" s="725"/>
      <c r="K3" s="725"/>
      <c r="L3" s="725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36" x14ac:dyDescent="0.5">
      <c r="A4" s="1"/>
      <c r="B4" s="1"/>
      <c r="C4" s="1"/>
      <c r="D4" s="1"/>
      <c r="F4" s="734"/>
      <c r="G4" s="734"/>
      <c r="H4" s="3"/>
      <c r="I4" s="3"/>
      <c r="J4" s="5"/>
      <c r="N4" s="239"/>
      <c r="O4" s="239"/>
    </row>
    <row r="5" spans="1:36" ht="21.75" customHeight="1" x14ac:dyDescent="0.5">
      <c r="A5" s="723" t="s">
        <v>19</v>
      </c>
      <c r="B5" s="723" t="s">
        <v>20</v>
      </c>
      <c r="C5" s="723" t="s">
        <v>129</v>
      </c>
      <c r="D5" s="723" t="s">
        <v>21</v>
      </c>
      <c r="E5" s="723" t="s">
        <v>29</v>
      </c>
      <c r="F5" s="736" t="s">
        <v>26</v>
      </c>
      <c r="G5" s="737"/>
      <c r="H5" s="738"/>
      <c r="I5" s="726" t="s">
        <v>232</v>
      </c>
      <c r="J5" s="726" t="s">
        <v>122</v>
      </c>
      <c r="K5" s="726" t="s">
        <v>121</v>
      </c>
      <c r="L5" s="729" t="s">
        <v>123</v>
      </c>
      <c r="N5" s="735" t="s">
        <v>142</v>
      </c>
      <c r="O5" s="735" t="s">
        <v>150</v>
      </c>
    </row>
    <row r="6" spans="1:36" ht="21" customHeight="1" x14ac:dyDescent="0.5">
      <c r="A6" s="724"/>
      <c r="B6" s="724"/>
      <c r="C6" s="724"/>
      <c r="D6" s="724"/>
      <c r="E6" s="724"/>
      <c r="F6" s="731" t="s">
        <v>46</v>
      </c>
      <c r="G6" s="727" t="s">
        <v>103</v>
      </c>
      <c r="H6" s="726" t="s">
        <v>150</v>
      </c>
      <c r="I6" s="727"/>
      <c r="J6" s="727"/>
      <c r="K6" s="727"/>
      <c r="L6" s="730"/>
      <c r="N6" s="735"/>
      <c r="O6" s="735"/>
    </row>
    <row r="7" spans="1:36" ht="21" customHeight="1" x14ac:dyDescent="0.5">
      <c r="A7" s="724"/>
      <c r="B7" s="724"/>
      <c r="C7" s="724"/>
      <c r="D7" s="724"/>
      <c r="E7" s="724"/>
      <c r="F7" s="731"/>
      <c r="G7" s="727"/>
      <c r="H7" s="727"/>
      <c r="I7" s="727"/>
      <c r="J7" s="727"/>
      <c r="K7" s="727"/>
      <c r="L7" s="730"/>
      <c r="N7" s="735"/>
      <c r="O7" s="735"/>
    </row>
    <row r="8" spans="1:36" ht="18" customHeight="1" x14ac:dyDescent="0.5">
      <c r="A8" s="724"/>
      <c r="B8" s="724"/>
      <c r="C8" s="733"/>
      <c r="D8" s="724"/>
      <c r="E8" s="724"/>
      <c r="F8" s="732"/>
      <c r="G8" s="728"/>
      <c r="H8" s="728"/>
      <c r="I8" s="728"/>
      <c r="J8" s="728"/>
      <c r="K8" s="728"/>
      <c r="L8" s="730"/>
      <c r="N8" s="735"/>
      <c r="O8" s="735"/>
    </row>
    <row r="9" spans="1:36" x14ac:dyDescent="0.5">
      <c r="A9" s="12"/>
      <c r="B9" s="12"/>
      <c r="C9" s="12"/>
      <c r="D9" s="12"/>
      <c r="E9" s="32" t="s">
        <v>32</v>
      </c>
      <c r="F9" s="12"/>
      <c r="G9" s="105"/>
      <c r="H9" s="105"/>
      <c r="I9" s="105"/>
      <c r="J9" s="105"/>
      <c r="K9" s="189"/>
      <c r="L9" s="189"/>
    </row>
    <row r="10" spans="1:36" s="9" customFormat="1" x14ac:dyDescent="0.2">
      <c r="A10" s="6"/>
      <c r="B10" s="6"/>
      <c r="C10" s="6"/>
      <c r="D10" s="6"/>
      <c r="E10" s="17" t="s">
        <v>37</v>
      </c>
      <c r="F10" s="29"/>
      <c r="G10" s="11"/>
      <c r="H10" s="11"/>
      <c r="I10" s="11"/>
      <c r="J10" s="11"/>
      <c r="K10" s="10"/>
      <c r="L10" s="10"/>
    </row>
    <row r="11" spans="1:36" s="304" customFormat="1" x14ac:dyDescent="0.2">
      <c r="A11" s="271"/>
      <c r="B11" s="271"/>
      <c r="C11" s="370"/>
      <c r="D11" s="271"/>
      <c r="E11" s="368"/>
      <c r="F11" s="367"/>
      <c r="G11" s="269"/>
      <c r="H11" s="269"/>
      <c r="I11" s="269"/>
      <c r="J11" s="269"/>
      <c r="K11" s="287"/>
      <c r="L11" s="287"/>
    </row>
    <row r="12" spans="1:36" s="304" customFormat="1" x14ac:dyDescent="0.2">
      <c r="A12" s="271"/>
      <c r="B12" s="271"/>
      <c r="C12" s="370"/>
      <c r="D12" s="271"/>
      <c r="E12" s="368"/>
      <c r="F12" s="367"/>
      <c r="G12" s="269"/>
      <c r="H12" s="269"/>
      <c r="I12" s="269"/>
      <c r="J12" s="269"/>
      <c r="K12" s="287"/>
      <c r="L12" s="287"/>
    </row>
    <row r="13" spans="1:36" s="304" customFormat="1" x14ac:dyDescent="0.2">
      <c r="A13" s="271"/>
      <c r="B13" s="271"/>
      <c r="C13" s="370"/>
      <c r="D13" s="271"/>
      <c r="E13" s="368"/>
      <c r="F13" s="367"/>
      <c r="G13" s="269"/>
      <c r="H13" s="269"/>
      <c r="I13" s="269"/>
      <c r="J13" s="269"/>
      <c r="K13" s="287"/>
      <c r="L13" s="287"/>
    </row>
    <row r="14" spans="1:36" s="9" customFormat="1" x14ac:dyDescent="0.2">
      <c r="A14" s="271"/>
      <c r="B14" s="271"/>
      <c r="C14" s="370"/>
      <c r="D14" s="271"/>
      <c r="E14" s="368"/>
      <c r="F14" s="367"/>
      <c r="G14" s="269"/>
      <c r="H14" s="269"/>
      <c r="I14" s="269"/>
      <c r="J14" s="11"/>
      <c r="K14" s="10"/>
      <c r="L14" s="10"/>
    </row>
    <row r="15" spans="1:36" s="9" customFormat="1" x14ac:dyDescent="0.2">
      <c r="A15" s="6"/>
      <c r="B15" s="13"/>
      <c r="C15" s="13"/>
      <c r="D15" s="13"/>
      <c r="E15" s="7"/>
      <c r="F15" s="16"/>
      <c r="G15" s="11"/>
      <c r="H15" s="11"/>
      <c r="I15" s="11"/>
      <c r="J15" s="11"/>
      <c r="K15" s="10"/>
      <c r="L15" s="10"/>
    </row>
    <row r="16" spans="1:36" s="14" customFormat="1" ht="22.5" thickBot="1" x14ac:dyDescent="0.55000000000000004">
      <c r="A16" s="241">
        <f>+A14</f>
        <v>0</v>
      </c>
      <c r="B16" s="241"/>
      <c r="C16" s="241"/>
      <c r="D16" s="241"/>
      <c r="E16" s="242" t="s">
        <v>47</v>
      </c>
      <c r="F16" s="329">
        <f>SUM(F11:F15)</f>
        <v>0</v>
      </c>
      <c r="G16" s="243">
        <f>SUM(G15:G15)</f>
        <v>0</v>
      </c>
      <c r="H16" s="243">
        <f>SUM(H15:H15)</f>
        <v>0</v>
      </c>
      <c r="I16" s="243"/>
      <c r="J16" s="243">
        <f>SUM(J15:J15)</f>
        <v>0</v>
      </c>
      <c r="K16" s="243">
        <f>SUM(K15:K15)</f>
        <v>0</v>
      </c>
      <c r="L16" s="243">
        <f>SUM(L15:L15)</f>
        <v>0</v>
      </c>
      <c r="M16" s="144">
        <f>+F16+G16</f>
        <v>0</v>
      </c>
      <c r="N16" s="240"/>
      <c r="O16" s="240"/>
    </row>
    <row r="17" spans="1:44" s="19" customFormat="1" hidden="1" x14ac:dyDescent="0.2">
      <c r="A17" s="17"/>
      <c r="B17" s="17"/>
      <c r="C17" s="17"/>
      <c r="D17" s="17"/>
      <c r="E17" s="30" t="s">
        <v>10</v>
      </c>
      <c r="F17" s="336"/>
      <c r="G17" s="34"/>
      <c r="H17" s="34"/>
      <c r="I17" s="34"/>
      <c r="J17" s="34"/>
      <c r="K17" s="18"/>
      <c r="L17" s="18"/>
    </row>
    <row r="18" spans="1:44" s="19" customFormat="1" hidden="1" x14ac:dyDescent="0.2">
      <c r="A18" s="271"/>
      <c r="B18" s="271"/>
      <c r="C18" s="369"/>
      <c r="D18" s="271"/>
      <c r="E18" s="361"/>
      <c r="F18" s="367"/>
      <c r="G18" s="269"/>
      <c r="H18" s="269"/>
      <c r="I18" s="269"/>
      <c r="J18" s="34"/>
      <c r="K18" s="18"/>
      <c r="L18" s="18"/>
    </row>
    <row r="19" spans="1:44" s="19" customFormat="1" hidden="1" x14ac:dyDescent="0.2">
      <c r="A19" s="271"/>
      <c r="B19" s="271"/>
      <c r="C19" s="369"/>
      <c r="D19" s="271"/>
      <c r="E19" s="361"/>
      <c r="F19" s="367"/>
      <c r="G19" s="269"/>
      <c r="H19" s="269"/>
      <c r="I19" s="269"/>
      <c r="J19" s="34"/>
      <c r="K19" s="18"/>
      <c r="L19" s="18"/>
    </row>
    <row r="20" spans="1:44" s="9" customFormat="1" hidden="1" x14ac:dyDescent="0.2">
      <c r="A20" s="6"/>
      <c r="B20" s="6"/>
      <c r="C20" s="6"/>
      <c r="D20" s="6"/>
      <c r="E20" s="7"/>
      <c r="F20" s="335"/>
      <c r="G20" s="11"/>
      <c r="H20" s="11"/>
      <c r="I20" s="11"/>
      <c r="J20" s="11"/>
      <c r="K20" s="10"/>
      <c r="L20" s="10"/>
    </row>
    <row r="21" spans="1:44" s="19" customFormat="1" ht="22.5" hidden="1" thickBot="1" x14ac:dyDescent="0.55000000000000004">
      <c r="A21" s="244">
        <f>+A19</f>
        <v>0</v>
      </c>
      <c r="B21" s="244"/>
      <c r="C21" s="244"/>
      <c r="D21" s="244"/>
      <c r="E21" s="245" t="s">
        <v>33</v>
      </c>
      <c r="F21" s="330">
        <f>SUM(F18:F20)</f>
        <v>0</v>
      </c>
      <c r="G21" s="246">
        <f>SUM(G18:G20)</f>
        <v>0</v>
      </c>
      <c r="H21" s="246">
        <f>SUM(H18:H20)</f>
        <v>0</v>
      </c>
      <c r="I21" s="246"/>
      <c r="J21" s="246">
        <f>SUM(J18:J20)</f>
        <v>0</v>
      </c>
      <c r="K21" s="246">
        <f>SUM(K18:K20)</f>
        <v>0</v>
      </c>
      <c r="L21" s="246">
        <f>SUM(L18:L20)</f>
        <v>0</v>
      </c>
      <c r="M21" s="145">
        <f>+F21+G21</f>
        <v>0</v>
      </c>
      <c r="N21" s="240"/>
      <c r="O21" s="240"/>
    </row>
    <row r="22" spans="1:44" s="28" customFormat="1" ht="22.5" thickBot="1" x14ac:dyDescent="0.55000000000000004">
      <c r="A22" s="247">
        <f>+A16+A21</f>
        <v>0</v>
      </c>
      <c r="B22" s="248"/>
      <c r="C22" s="248"/>
      <c r="D22" s="248"/>
      <c r="E22" s="248" t="s">
        <v>120</v>
      </c>
      <c r="F22" s="331">
        <f>F16+F21</f>
        <v>0</v>
      </c>
      <c r="G22" s="249">
        <f>+G16+G21</f>
        <v>0</v>
      </c>
      <c r="H22" s="249">
        <f>+H16+H21</f>
        <v>0</v>
      </c>
      <c r="I22" s="249"/>
      <c r="J22" s="249">
        <f>J16+J21</f>
        <v>0</v>
      </c>
      <c r="K22" s="249">
        <f>K16+K21</f>
        <v>0</v>
      </c>
      <c r="L22" s="249">
        <f>L16+L21</f>
        <v>0</v>
      </c>
      <c r="M22" s="146">
        <f>+M16+M21</f>
        <v>0</v>
      </c>
      <c r="N22" s="250"/>
      <c r="O22" s="250"/>
      <c r="P22" s="2"/>
      <c r="Q22" s="2"/>
      <c r="R22" s="2"/>
      <c r="S22" s="2"/>
      <c r="T22" s="2"/>
      <c r="U22" s="2"/>
      <c r="V22" s="2"/>
      <c r="W22" s="2"/>
      <c r="X22" s="2"/>
      <c r="Y22" s="2"/>
    </row>
    <row r="23" spans="1:44" s="9" customFormat="1" x14ac:dyDescent="0.2">
      <c r="A23" s="15"/>
      <c r="B23" s="15"/>
      <c r="C23" s="15"/>
      <c r="D23" s="15"/>
      <c r="E23" s="31"/>
      <c r="F23" s="21"/>
      <c r="G23" s="20"/>
      <c r="H23" s="20"/>
      <c r="I23" s="20"/>
      <c r="J23" s="20"/>
      <c r="K23" s="104"/>
      <c r="L23" s="104"/>
    </row>
    <row r="24" spans="1:44" s="9" customFormat="1" x14ac:dyDescent="0.5">
      <c r="A24" s="15"/>
      <c r="B24" s="15"/>
      <c r="C24" s="15"/>
      <c r="D24" s="15"/>
      <c r="E24" s="31" t="s">
        <v>201</v>
      </c>
      <c r="F24" s="344">
        <f>SUM(บช.น.!F13+ภ.1!F13+ภ.2!F15+ภ.4!F15+ภ.6!F13+ภ.7!F15+ภ.9!F13+ศชต.!F16+บช.ก.!F13+บช.ปส.!F13+บช.ส.!F14+สตม.!F22+บช.ตชด.!F13+สง.นรป.!F13+สพฐ.ตร.!F13+สทส.!F13+บช.ศ.!F13+รร.นรต.!F14+รพ.ตร.!F14+สยศ.ตร.!F14+สกบ.!F14+สกพ.!F13+สงป.!F14+กมค.!F13+สง.ก.ตร.!F13+จต.!F13+สตส.!F13+สท.!F13+สง.ก.ต.ช.!F13+บ.ตร.!F13+วน.!F13)</f>
        <v>997119900</v>
      </c>
      <c r="G24" s="20" t="s">
        <v>205</v>
      </c>
      <c r="H24" s="20"/>
      <c r="I24" s="20"/>
      <c r="J24" s="345">
        <f>SUM(บช.น.!A13+ภ.1!A13+ภ.2!A15+ภ.4!A15+ภ.6!A13+ภ.7!A15+ภ.9!A13+ศชต.!A16+ภ.5!A13+ภ.8!A15+บช.ก.!A13+บช.ปส.!A13+บช.ส.!A14+สตม.!A22+บช.ตชด.!A13+สง.นรป.!A13+สพฐ.ตร.!A13+สทส.!A13+บช.ศ.!A13+รร.นรต.!A14+รพ.ตร.!A14+สยศ.ตร.!A14+สกบ.!A14+สกพ.!A13+สงป.!A14+กมค.!A13+สง.ก.ตร.!A13+จต.!A13+สตส.!A13+สท.!A13+สง.ก.ต.ช.!A13+บ.ตร.!A13+วน.!A13+สลก.ตร.!A14+ตท.!A16)</f>
        <v>5</v>
      </c>
      <c r="K24" s="104"/>
      <c r="L24" s="104"/>
    </row>
    <row r="25" spans="1:44" x14ac:dyDescent="0.5">
      <c r="E25" s="343" t="s">
        <v>202</v>
      </c>
      <c r="F25" s="4">
        <f>SUM(บช.น.!F18+ภ.1!F17+ภ.2!F20+ภ.3!F21+ภ.4!F19+ภ.5!F17+ภ.6!F27+ภ.7!F19+ภ.8!F19+ภ.9!F17+ศชต.!F20+บช.ก.!F17+บช.ส.!F19+สตม.!F27+บช.ตชด.!F17+สพฐ.ตร.!F18+สทส.!F18+บช.ศ.!F18+รพ.ตร.!F18+สกบ.!F18+สกพ.!F17+กมค.!F17+บ.ตร.!F17)</f>
        <v>135306000</v>
      </c>
      <c r="G25" s="20" t="s">
        <v>205</v>
      </c>
      <c r="H25" s="20"/>
      <c r="I25" s="20"/>
      <c r="J25" s="346">
        <f>SUM(บช.น.!A18+ภ.1!A17+ภ.2!A20+ภ.3!A21+ภ.4!A19+ภ.5!A17+ภ.6!A27+ภ.7!A19+ภ.8!A19+ภ.9!A17+ศชต.!A20+บช.ก.!A17+บช.ปส.!A28+บช.ส.!A19+สตม.!A27+บช.ตชด.!A17+สง.นรป.!A17+สพฐ.ตร.!A18+สทส.!A18+บช.ศ.!A18+รร.นรต.!A18+รพ.ตร.!A18+สยศ.ตร.!A18+สกบ.!A18+สกพ.!A17+สงป.!A18+กมค.!A17+สง.ก.ตร.!A17+จต.!A17+สตส.!A17+สลก.ตร.!A18+ตท.!A20+สท.!A17+สง.ก.ต.ช.!A17+บ.ตร.!A17+วน.!A17)</f>
        <v>3</v>
      </c>
    </row>
    <row r="26" spans="1:44" s="23" customFormat="1" ht="22.5" thickBot="1" x14ac:dyDescent="0.55000000000000004">
      <c r="A26" s="22"/>
      <c r="B26" s="22"/>
      <c r="C26" s="22"/>
      <c r="D26" s="22"/>
      <c r="E26" s="81" t="s">
        <v>99</v>
      </c>
      <c r="F26" s="82"/>
      <c r="G26" s="238"/>
      <c r="H26" s="125"/>
      <c r="I26" s="125"/>
      <c r="J26" s="125"/>
      <c r="K26" s="190"/>
      <c r="L26" s="190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  <c r="AK26" s="24"/>
      <c r="AL26" s="24"/>
      <c r="AM26" s="24"/>
      <c r="AN26" s="24"/>
      <c r="AO26" s="24"/>
      <c r="AP26" s="24"/>
      <c r="AQ26" s="24"/>
      <c r="AR26" s="24"/>
    </row>
    <row r="27" spans="1:44" s="23" customFormat="1" ht="22.5" thickTop="1" x14ac:dyDescent="0.5">
      <c r="A27" s="22"/>
      <c r="B27" s="22"/>
      <c r="C27" s="22"/>
      <c r="D27" s="22"/>
      <c r="E27" s="23" t="s">
        <v>25</v>
      </c>
      <c r="F27" s="25"/>
      <c r="G27" s="107"/>
      <c r="H27" s="107"/>
      <c r="I27" s="107"/>
      <c r="J27" s="107"/>
      <c r="K27" s="190"/>
      <c r="L27" s="190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24"/>
      <c r="AI27" s="24"/>
      <c r="AJ27" s="24"/>
      <c r="AK27" s="24"/>
      <c r="AL27" s="24"/>
      <c r="AM27" s="24"/>
      <c r="AN27" s="24"/>
      <c r="AO27" s="24"/>
      <c r="AP27" s="24"/>
      <c r="AQ27" s="24"/>
      <c r="AR27" s="24"/>
    </row>
    <row r="28" spans="1:44" s="23" customFormat="1" x14ac:dyDescent="0.5">
      <c r="A28" s="22"/>
      <c r="B28" s="22"/>
      <c r="C28" s="22"/>
      <c r="D28" s="22"/>
      <c r="E28" s="23" t="s">
        <v>98</v>
      </c>
      <c r="F28" s="25"/>
      <c r="G28" s="107"/>
      <c r="H28" s="107"/>
      <c r="I28" s="107"/>
      <c r="J28" s="107"/>
      <c r="K28" s="190"/>
      <c r="L28" s="190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4"/>
      <c r="AH28" s="24"/>
      <c r="AI28" s="24"/>
      <c r="AJ28" s="24"/>
      <c r="AK28" s="24"/>
      <c r="AL28" s="24"/>
      <c r="AM28" s="24"/>
      <c r="AN28" s="24"/>
      <c r="AO28" s="24"/>
      <c r="AP28" s="24"/>
      <c r="AQ28" s="24"/>
      <c r="AR28" s="24"/>
    </row>
    <row r="29" spans="1:44" s="23" customFormat="1" x14ac:dyDescent="0.5">
      <c r="A29" s="22"/>
      <c r="B29" s="22"/>
      <c r="C29" s="22"/>
      <c r="D29" s="22"/>
      <c r="E29" s="23" t="s">
        <v>18</v>
      </c>
      <c r="F29" s="25"/>
      <c r="G29" s="107"/>
      <c r="H29" s="107"/>
      <c r="I29" s="107"/>
      <c r="J29" s="107"/>
      <c r="K29" s="190"/>
      <c r="L29" s="190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I29" s="24"/>
      <c r="AJ29" s="24"/>
      <c r="AK29" s="24"/>
      <c r="AL29" s="24"/>
      <c r="AM29" s="24"/>
      <c r="AN29" s="24"/>
      <c r="AO29" s="24"/>
      <c r="AP29" s="24"/>
      <c r="AQ29" s="24"/>
      <c r="AR29" s="24"/>
    </row>
  </sheetData>
  <mergeCells count="19">
    <mergeCell ref="N5:N8"/>
    <mergeCell ref="O5:O8"/>
    <mergeCell ref="J5:J8"/>
    <mergeCell ref="B5:B8"/>
    <mergeCell ref="D5:D8"/>
    <mergeCell ref="E5:E8"/>
    <mergeCell ref="I5:I8"/>
    <mergeCell ref="F5:H5"/>
    <mergeCell ref="H6:H8"/>
    <mergeCell ref="A5:A8"/>
    <mergeCell ref="A1:L1"/>
    <mergeCell ref="A2:L2"/>
    <mergeCell ref="A3:L3"/>
    <mergeCell ref="K5:K8"/>
    <mergeCell ref="L5:L8"/>
    <mergeCell ref="F6:F8"/>
    <mergeCell ref="C5:C8"/>
    <mergeCell ref="G6:G8"/>
    <mergeCell ref="F4:G4"/>
  </mergeCells>
  <pageMargins left="0.70866141732283472" right="0.70866141732283472" top="0.74803149606299213" bottom="0.74803149606299213" header="0.31496062992125984" footer="0.31496062992125984"/>
  <pageSetup paperSize="9" scale="90" orientation="landscape" blackAndWhite="1" r:id="rId1"/>
  <rowBreaks count="1" manualBreakCount="1">
    <brk id="23" max="16383" man="1"/>
  </rowBreak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26"/>
  <sheetViews>
    <sheetView zoomScaleNormal="100" zoomScaleSheetLayoutView="100" workbookViewId="0">
      <selection activeCell="G11" sqref="G11"/>
    </sheetView>
  </sheetViews>
  <sheetFormatPr defaultRowHeight="21.75" x14ac:dyDescent="0.5"/>
  <cols>
    <col min="1" max="2" width="5.85546875" style="3" customWidth="1"/>
    <col min="3" max="3" width="7.140625" style="3" customWidth="1"/>
    <col min="4" max="4" width="6.42578125" style="3" customWidth="1"/>
    <col min="5" max="5" width="45" style="1" bestFit="1" customWidth="1"/>
    <col min="6" max="6" width="12.85546875" style="264" customWidth="1"/>
    <col min="7" max="7" width="13.5703125" style="106" customWidth="1"/>
    <col min="8" max="8" width="13.5703125" style="106" hidden="1" customWidth="1"/>
    <col min="9" max="9" width="30.85546875" style="106" customWidth="1"/>
    <col min="10" max="10" width="0.28515625" style="106" hidden="1" customWidth="1"/>
    <col min="11" max="11" width="12.85546875" style="156" hidden="1" customWidth="1"/>
    <col min="12" max="12" width="4.28515625" style="156" hidden="1" customWidth="1"/>
    <col min="13" max="13" width="30.85546875" style="106" customWidth="1"/>
    <col min="14" max="14" width="5.42578125" style="441" customWidth="1"/>
    <col min="15" max="15" width="19.5703125" style="434" bestFit="1" customWidth="1"/>
    <col min="16" max="16" width="9.140625" style="434"/>
    <col min="17" max="17" width="12.42578125" style="434" bestFit="1" customWidth="1"/>
    <col min="18" max="19" width="9.140625" style="434"/>
    <col min="20" max="27" width="9.140625" style="2"/>
    <col min="28" max="16384" width="9.140625" style="1"/>
  </cols>
  <sheetData>
    <row r="1" spans="1:38" x14ac:dyDescent="0.5">
      <c r="A1" s="725" t="s">
        <v>208</v>
      </c>
      <c r="B1" s="725"/>
      <c r="C1" s="725"/>
      <c r="D1" s="725"/>
      <c r="E1" s="725"/>
      <c r="F1" s="725"/>
      <c r="G1" s="725"/>
      <c r="H1" s="725"/>
      <c r="I1" s="725"/>
      <c r="J1" s="725"/>
      <c r="K1" s="725"/>
      <c r="L1" s="725"/>
      <c r="M1" s="725"/>
      <c r="N1" s="458"/>
      <c r="Q1" s="434" t="s">
        <v>261</v>
      </c>
      <c r="S1" s="434" t="s">
        <v>202</v>
      </c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</row>
    <row r="2" spans="1:38" x14ac:dyDescent="0.5">
      <c r="A2" s="725" t="s">
        <v>8</v>
      </c>
      <c r="B2" s="725"/>
      <c r="C2" s="725"/>
      <c r="D2" s="725"/>
      <c r="E2" s="725"/>
      <c r="F2" s="725"/>
      <c r="G2" s="725"/>
      <c r="H2" s="725"/>
      <c r="I2" s="725"/>
      <c r="J2" s="725"/>
      <c r="K2" s="725"/>
      <c r="L2" s="725"/>
      <c r="M2" s="725"/>
      <c r="N2" s="458"/>
      <c r="O2" s="435" t="s">
        <v>259</v>
      </c>
      <c r="P2" s="434">
        <v>12</v>
      </c>
      <c r="Q2" s="436">
        <f>SUM(F11:F12)</f>
        <v>0</v>
      </c>
      <c r="R2" s="436" t="s">
        <v>207</v>
      </c>
      <c r="S2" s="434" t="s">
        <v>207</v>
      </c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</row>
    <row r="3" spans="1:38" x14ac:dyDescent="0.5">
      <c r="A3" s="725" t="s">
        <v>268</v>
      </c>
      <c r="B3" s="725"/>
      <c r="C3" s="725"/>
      <c r="D3" s="725"/>
      <c r="E3" s="725"/>
      <c r="F3" s="725"/>
      <c r="G3" s="725"/>
      <c r="H3" s="725"/>
      <c r="I3" s="725"/>
      <c r="J3" s="725"/>
      <c r="K3" s="725"/>
      <c r="L3" s="725"/>
      <c r="M3" s="725"/>
      <c r="N3" s="458"/>
      <c r="O3" s="437" t="s">
        <v>260</v>
      </c>
      <c r="P3" s="438" t="s">
        <v>207</v>
      </c>
      <c r="Q3" s="439" t="s">
        <v>207</v>
      </c>
      <c r="R3" s="440" t="s">
        <v>207</v>
      </c>
      <c r="S3" s="439" t="s">
        <v>207</v>
      </c>
      <c r="T3" s="1"/>
      <c r="U3" s="1"/>
      <c r="V3" s="1"/>
      <c r="W3" s="1"/>
      <c r="X3" s="1"/>
      <c r="Y3" s="1"/>
      <c r="Z3" s="1"/>
      <c r="AA3" s="1"/>
    </row>
    <row r="4" spans="1:38" x14ac:dyDescent="0.5">
      <c r="A4" s="1"/>
      <c r="B4" s="1"/>
      <c r="C4" s="1"/>
      <c r="D4" s="1"/>
      <c r="F4" s="745"/>
      <c r="G4" s="745"/>
      <c r="H4" s="5"/>
      <c r="I4" s="5"/>
      <c r="J4" s="5"/>
      <c r="M4" s="5"/>
      <c r="O4" s="434" t="s">
        <v>265</v>
      </c>
      <c r="P4" s="442" t="s">
        <v>207</v>
      </c>
      <c r="Q4" s="442" t="s">
        <v>207</v>
      </c>
      <c r="R4" s="434" t="s">
        <v>207</v>
      </c>
      <c r="S4" s="434" t="s">
        <v>207</v>
      </c>
    </row>
    <row r="5" spans="1:38" ht="21.75" customHeight="1" x14ac:dyDescent="0.5">
      <c r="A5" s="723" t="s">
        <v>19</v>
      </c>
      <c r="B5" s="723" t="s">
        <v>20</v>
      </c>
      <c r="C5" s="723" t="s">
        <v>129</v>
      </c>
      <c r="D5" s="723" t="s">
        <v>21</v>
      </c>
      <c r="E5" s="723" t="s">
        <v>29</v>
      </c>
      <c r="F5" s="736" t="s">
        <v>26</v>
      </c>
      <c r="G5" s="737"/>
      <c r="H5" s="738"/>
      <c r="I5" s="726" t="s">
        <v>264</v>
      </c>
      <c r="J5" s="726" t="s">
        <v>122</v>
      </c>
      <c r="K5" s="726" t="s">
        <v>121</v>
      </c>
      <c r="L5" s="729" t="s">
        <v>123</v>
      </c>
      <c r="M5" s="741" t="s">
        <v>267</v>
      </c>
      <c r="N5" s="460"/>
      <c r="P5" s="744" t="s">
        <v>142</v>
      </c>
      <c r="Q5" s="744" t="s">
        <v>150</v>
      </c>
    </row>
    <row r="6" spans="1:38" ht="21" customHeight="1" x14ac:dyDescent="0.5">
      <c r="A6" s="724"/>
      <c r="B6" s="724"/>
      <c r="C6" s="724"/>
      <c r="D6" s="724"/>
      <c r="E6" s="724"/>
      <c r="F6" s="731" t="s">
        <v>46</v>
      </c>
      <c r="G6" s="727" t="s">
        <v>103</v>
      </c>
      <c r="H6" s="726" t="s">
        <v>150</v>
      </c>
      <c r="I6" s="727"/>
      <c r="J6" s="727"/>
      <c r="K6" s="727"/>
      <c r="L6" s="730"/>
      <c r="M6" s="742"/>
      <c r="N6" s="460"/>
      <c r="P6" s="744"/>
      <c r="Q6" s="744"/>
    </row>
    <row r="7" spans="1:38" ht="21" customHeight="1" x14ac:dyDescent="0.5">
      <c r="A7" s="724"/>
      <c r="B7" s="724"/>
      <c r="C7" s="724"/>
      <c r="D7" s="724"/>
      <c r="E7" s="724"/>
      <c r="F7" s="731"/>
      <c r="G7" s="727"/>
      <c r="H7" s="727"/>
      <c r="I7" s="727"/>
      <c r="J7" s="727"/>
      <c r="K7" s="727"/>
      <c r="L7" s="730"/>
      <c r="M7" s="742"/>
      <c r="N7" s="460"/>
      <c r="P7" s="744"/>
      <c r="Q7" s="744"/>
    </row>
    <row r="8" spans="1:38" ht="18" customHeight="1" x14ac:dyDescent="0.5">
      <c r="A8" s="724"/>
      <c r="B8" s="724"/>
      <c r="C8" s="733"/>
      <c r="D8" s="724"/>
      <c r="E8" s="724"/>
      <c r="F8" s="732"/>
      <c r="G8" s="728"/>
      <c r="H8" s="728"/>
      <c r="I8" s="728"/>
      <c r="J8" s="728"/>
      <c r="K8" s="728"/>
      <c r="L8" s="730"/>
      <c r="M8" s="743"/>
      <c r="N8" s="460"/>
      <c r="P8" s="744"/>
      <c r="Q8" s="744"/>
    </row>
    <row r="9" spans="1:38" x14ac:dyDescent="0.5">
      <c r="A9" s="12"/>
      <c r="B9" s="12"/>
      <c r="C9" s="12"/>
      <c r="D9" s="12"/>
      <c r="E9" s="32" t="s">
        <v>130</v>
      </c>
      <c r="F9" s="256"/>
      <c r="G9" s="105"/>
      <c r="H9" s="105"/>
      <c r="I9" s="105"/>
      <c r="J9" s="105"/>
      <c r="K9" s="189"/>
      <c r="L9" s="189"/>
      <c r="M9" s="105"/>
    </row>
    <row r="10" spans="1:38" s="9" customFormat="1" x14ac:dyDescent="0.2">
      <c r="A10" s="6"/>
      <c r="B10" s="6"/>
      <c r="C10" s="6"/>
      <c r="D10" s="6"/>
      <c r="E10" s="17" t="s">
        <v>37</v>
      </c>
      <c r="F10" s="11"/>
      <c r="G10" s="11"/>
      <c r="H10" s="11"/>
      <c r="I10" s="11"/>
      <c r="J10" s="11"/>
      <c r="K10" s="10"/>
      <c r="L10" s="10"/>
      <c r="M10" s="11"/>
      <c r="N10" s="445"/>
      <c r="O10" s="437"/>
      <c r="P10" s="437"/>
      <c r="Q10" s="437"/>
      <c r="R10" s="437"/>
      <c r="S10" s="437"/>
    </row>
    <row r="11" spans="1:38" s="304" customFormat="1" x14ac:dyDescent="0.2">
      <c r="A11" s="271"/>
      <c r="B11" s="271"/>
      <c r="C11" s="370"/>
      <c r="D11" s="271"/>
      <c r="E11" s="273"/>
      <c r="F11" s="269"/>
      <c r="G11" s="269"/>
      <c r="H11" s="269"/>
      <c r="I11" s="269"/>
      <c r="J11" s="269"/>
      <c r="K11" s="287"/>
      <c r="L11" s="287"/>
      <c r="M11" s="269"/>
      <c r="N11" s="447">
        <v>1</v>
      </c>
      <c r="O11" s="448"/>
      <c r="P11" s="448"/>
      <c r="Q11" s="448"/>
      <c r="R11" s="448"/>
      <c r="S11" s="448"/>
    </row>
    <row r="12" spans="1:38" s="304" customFormat="1" x14ac:dyDescent="0.2">
      <c r="A12" s="271"/>
      <c r="B12" s="271"/>
      <c r="C12" s="370"/>
      <c r="D12" s="271"/>
      <c r="E12" s="273"/>
      <c r="F12" s="269"/>
      <c r="G12" s="269"/>
      <c r="H12" s="269"/>
      <c r="I12" s="269"/>
      <c r="J12" s="269"/>
      <c r="K12" s="287"/>
      <c r="L12" s="287"/>
      <c r="M12" s="269"/>
      <c r="N12" s="447">
        <v>1</v>
      </c>
      <c r="O12" s="448"/>
      <c r="P12" s="448"/>
      <c r="Q12" s="448"/>
      <c r="R12" s="448"/>
      <c r="S12" s="448"/>
    </row>
    <row r="13" spans="1:38" s="9" customFormat="1" x14ac:dyDescent="0.2">
      <c r="A13" s="6"/>
      <c r="B13" s="6"/>
      <c r="C13" s="6"/>
      <c r="D13" s="6"/>
      <c r="E13" s="17"/>
      <c r="F13" s="11"/>
      <c r="G13" s="11"/>
      <c r="H13" s="11"/>
      <c r="I13" s="11"/>
      <c r="J13" s="11"/>
      <c r="K13" s="10"/>
      <c r="L13" s="10"/>
      <c r="M13" s="11"/>
      <c r="N13" s="445"/>
      <c r="O13" s="437"/>
      <c r="P13" s="437"/>
      <c r="Q13" s="437"/>
      <c r="R13" s="437"/>
      <c r="S13" s="437"/>
    </row>
    <row r="14" spans="1:38" s="14" customFormat="1" ht="22.5" thickBot="1" x14ac:dyDescent="0.55000000000000004">
      <c r="A14" s="241">
        <f>+A12</f>
        <v>0</v>
      </c>
      <c r="B14" s="241"/>
      <c r="C14" s="241"/>
      <c r="D14" s="241"/>
      <c r="E14" s="242" t="s">
        <v>47</v>
      </c>
      <c r="F14" s="258">
        <f>SUM(F11:F13)</f>
        <v>0</v>
      </c>
      <c r="G14" s="258">
        <f>SUM(G11:G13)</f>
        <v>0</v>
      </c>
      <c r="H14" s="258">
        <f>SUM(H11:H13)</f>
        <v>0</v>
      </c>
      <c r="I14" s="258"/>
      <c r="J14" s="258">
        <f>SUM(J13:J13)</f>
        <v>0</v>
      </c>
      <c r="K14" s="258">
        <f>SUM(K13:K13)</f>
        <v>0</v>
      </c>
      <c r="L14" s="258">
        <f>SUM(L13:L13)</f>
        <v>0</v>
      </c>
      <c r="M14" s="258"/>
      <c r="N14" s="461"/>
      <c r="O14" s="450">
        <f>+F14+G14</f>
        <v>0</v>
      </c>
      <c r="P14" s="451"/>
      <c r="Q14" s="451"/>
      <c r="R14" s="452"/>
      <c r="S14" s="452"/>
    </row>
    <row r="15" spans="1:38" s="19" customFormat="1" ht="22.5" hidden="1" thickBot="1" x14ac:dyDescent="0.25">
      <c r="A15" s="17"/>
      <c r="B15" s="17"/>
      <c r="C15" s="17"/>
      <c r="D15" s="17"/>
      <c r="E15" s="30" t="s">
        <v>10</v>
      </c>
      <c r="F15" s="34"/>
      <c r="G15" s="34"/>
      <c r="H15" s="34"/>
      <c r="I15" s="34"/>
      <c r="J15" s="34"/>
      <c r="K15" s="18"/>
      <c r="L15" s="18"/>
      <c r="M15" s="34"/>
      <c r="N15" s="462"/>
      <c r="O15" s="453"/>
      <c r="P15" s="453"/>
      <c r="Q15" s="453"/>
      <c r="R15" s="453"/>
      <c r="S15" s="453"/>
    </row>
    <row r="16" spans="1:38" s="19" customFormat="1" ht="22.5" hidden="1" thickBot="1" x14ac:dyDescent="0.25">
      <c r="A16" s="17"/>
      <c r="B16" s="17"/>
      <c r="C16" s="17"/>
      <c r="D16" s="17"/>
      <c r="E16" s="30"/>
      <c r="F16" s="34"/>
      <c r="G16" s="34"/>
      <c r="H16" s="34"/>
      <c r="I16" s="34"/>
      <c r="J16" s="34"/>
      <c r="K16" s="18"/>
      <c r="L16" s="18"/>
      <c r="M16" s="34"/>
      <c r="N16" s="462"/>
      <c r="O16" s="453"/>
      <c r="P16" s="453"/>
      <c r="Q16" s="453"/>
      <c r="R16" s="453"/>
      <c r="S16" s="453"/>
    </row>
    <row r="17" spans="1:46" s="9" customFormat="1" ht="22.5" hidden="1" thickBot="1" x14ac:dyDescent="0.25">
      <c r="A17" s="6"/>
      <c r="B17" s="6"/>
      <c r="C17" s="6"/>
      <c r="D17" s="6"/>
      <c r="E17" s="7"/>
      <c r="F17" s="10"/>
      <c r="G17" s="11"/>
      <c r="H17" s="11"/>
      <c r="I17" s="11"/>
      <c r="J17" s="11"/>
      <c r="K17" s="10"/>
      <c r="L17" s="10"/>
      <c r="M17" s="11"/>
      <c r="N17" s="445"/>
      <c r="O17" s="437"/>
      <c r="P17" s="437"/>
      <c r="Q17" s="437"/>
      <c r="R17" s="437"/>
      <c r="S17" s="437"/>
    </row>
    <row r="18" spans="1:46" s="19" customFormat="1" ht="22.5" hidden="1" thickBot="1" x14ac:dyDescent="0.55000000000000004">
      <c r="A18" s="244"/>
      <c r="B18" s="244"/>
      <c r="C18" s="244"/>
      <c r="D18" s="244"/>
      <c r="E18" s="245" t="s">
        <v>33</v>
      </c>
      <c r="F18" s="259">
        <f>SUM(F16:F17)</f>
        <v>0</v>
      </c>
      <c r="G18" s="259">
        <f>SUM(G16:G17)</f>
        <v>0</v>
      </c>
      <c r="H18" s="259">
        <f>SUM(H16:H17)</f>
        <v>0</v>
      </c>
      <c r="I18" s="259"/>
      <c r="J18" s="259">
        <f>SUM(J16:J17)</f>
        <v>0</v>
      </c>
      <c r="K18" s="259">
        <f>SUM(K16:K17)</f>
        <v>0</v>
      </c>
      <c r="L18" s="259">
        <f>SUM(L16:L17)</f>
        <v>0</v>
      </c>
      <c r="M18" s="259"/>
      <c r="N18" s="460"/>
      <c r="O18" s="455">
        <f>+F18+G18</f>
        <v>0</v>
      </c>
      <c r="P18" s="451"/>
      <c r="Q18" s="451"/>
      <c r="R18" s="453"/>
      <c r="S18" s="453"/>
    </row>
    <row r="19" spans="1:46" s="28" customFormat="1" ht="22.5" thickBot="1" x14ac:dyDescent="0.55000000000000004">
      <c r="A19" s="247">
        <f>+A14+A18</f>
        <v>0</v>
      </c>
      <c r="B19" s="248"/>
      <c r="C19" s="248"/>
      <c r="D19" s="248"/>
      <c r="E19" s="248" t="s">
        <v>169</v>
      </c>
      <c r="F19" s="260">
        <f>F14+F18</f>
        <v>0</v>
      </c>
      <c r="G19" s="249">
        <f>+G14+G18</f>
        <v>0</v>
      </c>
      <c r="H19" s="249">
        <f>+H14+H18</f>
        <v>0</v>
      </c>
      <c r="I19" s="249"/>
      <c r="J19" s="249">
        <f>J14+J18</f>
        <v>0</v>
      </c>
      <c r="K19" s="249">
        <f>K14+K18</f>
        <v>0</v>
      </c>
      <c r="L19" s="249">
        <f>L14+L18</f>
        <v>0</v>
      </c>
      <c r="M19" s="249"/>
      <c r="N19" s="463"/>
      <c r="O19" s="436">
        <f>+O14+O18</f>
        <v>0</v>
      </c>
      <c r="P19" s="457"/>
      <c r="Q19" s="457"/>
      <c r="R19" s="434"/>
      <c r="S19" s="434"/>
      <c r="T19" s="2"/>
      <c r="U19" s="2"/>
      <c r="V19" s="2"/>
      <c r="W19" s="2"/>
      <c r="X19" s="2"/>
      <c r="Y19" s="2"/>
      <c r="Z19" s="2"/>
      <c r="AA19" s="2"/>
    </row>
    <row r="20" spans="1:46" s="9" customFormat="1" x14ac:dyDescent="0.2">
      <c r="A20" s="15"/>
      <c r="B20" s="15"/>
      <c r="C20" s="15"/>
      <c r="D20" s="15"/>
      <c r="E20" s="31"/>
      <c r="F20" s="104"/>
      <c r="G20" s="20"/>
      <c r="H20" s="20"/>
      <c r="I20" s="20"/>
      <c r="J20" s="20"/>
      <c r="K20" s="104"/>
      <c r="L20" s="104"/>
      <c r="M20" s="20"/>
      <c r="N20" s="445"/>
      <c r="O20" s="437"/>
      <c r="P20" s="437"/>
      <c r="Q20" s="437"/>
      <c r="R20" s="437"/>
      <c r="S20" s="437"/>
    </row>
    <row r="21" spans="1:46" s="9" customFormat="1" x14ac:dyDescent="0.5">
      <c r="A21" s="15"/>
      <c r="B21" s="15"/>
      <c r="C21" s="15"/>
      <c r="D21" s="15"/>
      <c r="E21" s="31"/>
      <c r="F21" s="261"/>
      <c r="G21" s="20"/>
      <c r="H21" s="20"/>
      <c r="I21" s="20"/>
      <c r="J21" s="20"/>
      <c r="K21" s="104"/>
      <c r="L21" s="104"/>
      <c r="M21" s="20"/>
      <c r="N21" s="445"/>
      <c r="O21" s="437"/>
      <c r="P21" s="437"/>
      <c r="Q21" s="437"/>
      <c r="R21" s="437"/>
      <c r="S21" s="437"/>
    </row>
    <row r="23" spans="1:46" s="23" customFormat="1" ht="22.5" thickBot="1" x14ac:dyDescent="0.55000000000000004">
      <c r="A23" s="22"/>
      <c r="B23" s="22"/>
      <c r="C23" s="22"/>
      <c r="D23" s="22"/>
      <c r="E23" s="81" t="s">
        <v>99</v>
      </c>
      <c r="F23" s="262"/>
      <c r="G23" s="238"/>
      <c r="H23" s="125"/>
      <c r="I23" s="125"/>
      <c r="J23" s="125"/>
      <c r="K23" s="190"/>
      <c r="L23" s="190"/>
      <c r="M23" s="125"/>
      <c r="N23" s="441"/>
      <c r="O23" s="434"/>
      <c r="P23" s="434"/>
      <c r="Q23" s="434"/>
      <c r="R23" s="434"/>
      <c r="S23" s="43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4"/>
      <c r="AH23" s="24"/>
      <c r="AI23" s="24"/>
      <c r="AJ23" s="24"/>
      <c r="AK23" s="24"/>
      <c r="AL23" s="24"/>
      <c r="AM23" s="24"/>
      <c r="AN23" s="24"/>
      <c r="AO23" s="24"/>
      <c r="AP23" s="24"/>
      <c r="AQ23" s="24"/>
      <c r="AR23" s="24"/>
      <c r="AS23" s="24"/>
      <c r="AT23" s="24"/>
    </row>
    <row r="24" spans="1:46" s="23" customFormat="1" ht="22.5" thickTop="1" x14ac:dyDescent="0.5">
      <c r="A24" s="22"/>
      <c r="B24" s="22"/>
      <c r="C24" s="22"/>
      <c r="D24" s="22"/>
      <c r="E24" s="23" t="s">
        <v>25</v>
      </c>
      <c r="F24" s="263"/>
      <c r="G24" s="107"/>
      <c r="H24" s="107"/>
      <c r="I24" s="107"/>
      <c r="J24" s="107"/>
      <c r="K24" s="190"/>
      <c r="L24" s="190"/>
      <c r="M24" s="107"/>
      <c r="N24" s="441"/>
      <c r="O24" s="434"/>
      <c r="P24" s="434"/>
      <c r="Q24" s="434"/>
      <c r="R24" s="434"/>
      <c r="S24" s="43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  <c r="AM24" s="24"/>
      <c r="AN24" s="24"/>
      <c r="AO24" s="24"/>
      <c r="AP24" s="24"/>
      <c r="AQ24" s="24"/>
      <c r="AR24" s="24"/>
      <c r="AS24" s="24"/>
      <c r="AT24" s="24"/>
    </row>
    <row r="25" spans="1:46" s="23" customFormat="1" x14ac:dyDescent="0.5">
      <c r="A25" s="22"/>
      <c r="B25" s="22"/>
      <c r="C25" s="22"/>
      <c r="D25" s="22"/>
      <c r="E25" s="23" t="s">
        <v>98</v>
      </c>
      <c r="F25" s="263"/>
      <c r="G25" s="107"/>
      <c r="H25" s="107"/>
      <c r="I25" s="107"/>
      <c r="J25" s="107"/>
      <c r="K25" s="190"/>
      <c r="L25" s="190"/>
      <c r="M25" s="107"/>
      <c r="N25" s="441"/>
      <c r="O25" s="434"/>
      <c r="P25" s="434"/>
      <c r="Q25" s="434"/>
      <c r="R25" s="434"/>
      <c r="S25" s="43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24"/>
      <c r="AK25" s="24"/>
      <c r="AL25" s="24"/>
      <c r="AM25" s="24"/>
      <c r="AN25" s="24"/>
      <c r="AO25" s="24"/>
      <c r="AP25" s="24"/>
      <c r="AQ25" s="24"/>
      <c r="AR25" s="24"/>
      <c r="AS25" s="24"/>
      <c r="AT25" s="24"/>
    </row>
    <row r="26" spans="1:46" s="23" customFormat="1" x14ac:dyDescent="0.5">
      <c r="A26" s="22"/>
      <c r="B26" s="22"/>
      <c r="C26" s="22"/>
      <c r="D26" s="22"/>
      <c r="E26" s="23" t="s">
        <v>18</v>
      </c>
      <c r="F26" s="263"/>
      <c r="G26" s="107"/>
      <c r="H26" s="107"/>
      <c r="I26" s="107"/>
      <c r="J26" s="107"/>
      <c r="K26" s="190"/>
      <c r="L26" s="190"/>
      <c r="M26" s="107"/>
      <c r="N26" s="441"/>
      <c r="O26" s="434"/>
      <c r="P26" s="434"/>
      <c r="Q26" s="434"/>
      <c r="R26" s="434"/>
      <c r="S26" s="43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  <c r="AK26" s="24"/>
      <c r="AL26" s="24"/>
      <c r="AM26" s="24"/>
      <c r="AN26" s="24"/>
      <c r="AO26" s="24"/>
      <c r="AP26" s="24"/>
      <c r="AQ26" s="24"/>
      <c r="AR26" s="24"/>
      <c r="AS26" s="24"/>
      <c r="AT26" s="24"/>
    </row>
  </sheetData>
  <autoFilter ref="N1:N26"/>
  <mergeCells count="20">
    <mergeCell ref="Q5:Q8"/>
    <mergeCell ref="B5:B8"/>
    <mergeCell ref="C5:C8"/>
    <mergeCell ref="D5:D8"/>
    <mergeCell ref="E5:E8"/>
    <mergeCell ref="P5:P8"/>
    <mergeCell ref="L5:L8"/>
    <mergeCell ref="F6:F8"/>
    <mergeCell ref="G6:G8"/>
    <mergeCell ref="F4:G4"/>
    <mergeCell ref="M5:M8"/>
    <mergeCell ref="A1:M1"/>
    <mergeCell ref="A2:M2"/>
    <mergeCell ref="A3:M3"/>
    <mergeCell ref="A5:A8"/>
    <mergeCell ref="I5:I8"/>
    <mergeCell ref="F5:H5"/>
    <mergeCell ref="H6:H8"/>
    <mergeCell ref="J5:J8"/>
    <mergeCell ref="K5:K8"/>
  </mergeCells>
  <pageMargins left="0.70866141732283472" right="0.70866141732283472" top="0.74803149606299213" bottom="0.74803149606299213" header="0.31496062992125984" footer="0.31496062992125984"/>
  <pageSetup paperSize="9" scale="90" orientation="landscape" blackAndWhite="1" r:id="rId1"/>
  <rowBreaks count="1" manualBreakCount="1">
    <brk id="22" max="16383" man="1"/>
  </rowBreaks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25"/>
  <sheetViews>
    <sheetView topLeftCell="A4" zoomScaleNormal="100" zoomScaleSheetLayoutView="100" workbookViewId="0">
      <selection activeCell="A15" sqref="A15:XFD15"/>
    </sheetView>
  </sheetViews>
  <sheetFormatPr defaultRowHeight="21.75" x14ac:dyDescent="0.5"/>
  <cols>
    <col min="1" max="1" width="5.85546875" style="3" customWidth="1"/>
    <col min="2" max="4" width="6.7109375" style="3" customWidth="1"/>
    <col min="5" max="5" width="44.42578125" style="1" bestFit="1" customWidth="1"/>
    <col min="6" max="6" width="13.85546875" style="264" bestFit="1" customWidth="1"/>
    <col min="7" max="7" width="13.28515625" style="106" customWidth="1"/>
    <col min="8" max="8" width="13.28515625" style="106" hidden="1" customWidth="1"/>
    <col min="9" max="9" width="25.28515625" style="106" hidden="1" customWidth="1"/>
    <col min="10" max="10" width="13.140625" style="106" hidden="1" customWidth="1"/>
    <col min="11" max="11" width="12.28515625" style="156" hidden="1" customWidth="1"/>
    <col min="12" max="12" width="19.42578125" style="156" hidden="1" customWidth="1"/>
    <col min="13" max="14" width="25.28515625" style="106" hidden="1" customWidth="1"/>
    <col min="15" max="16" width="25.28515625" style="106" customWidth="1"/>
    <col min="17" max="17" width="5.7109375" style="470" customWidth="1"/>
    <col min="18" max="18" width="19.5703125" style="434" bestFit="1" customWidth="1"/>
    <col min="19" max="19" width="9.140625" style="434"/>
    <col min="20" max="20" width="12.42578125" style="434" bestFit="1" customWidth="1"/>
    <col min="21" max="21" width="9.140625" style="434"/>
    <col min="22" max="22" width="12.42578125" style="434" bestFit="1" customWidth="1"/>
    <col min="23" max="30" width="9.140625" style="2"/>
    <col min="31" max="16384" width="9.140625" style="1"/>
  </cols>
  <sheetData>
    <row r="1" spans="1:41" x14ac:dyDescent="0.5">
      <c r="A1" s="725" t="s">
        <v>208</v>
      </c>
      <c r="B1" s="725"/>
      <c r="C1" s="725"/>
      <c r="D1" s="725"/>
      <c r="E1" s="725"/>
      <c r="F1" s="725"/>
      <c r="G1" s="725"/>
      <c r="H1" s="725"/>
      <c r="I1" s="725"/>
      <c r="J1" s="725"/>
      <c r="K1" s="725"/>
      <c r="L1" s="725"/>
      <c r="M1" s="725"/>
      <c r="N1" s="725"/>
      <c r="O1" s="725"/>
      <c r="P1" s="725"/>
      <c r="Q1" s="469"/>
      <c r="T1" s="434" t="s">
        <v>261</v>
      </c>
      <c r="V1" s="434" t="s">
        <v>202</v>
      </c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</row>
    <row r="2" spans="1:41" x14ac:dyDescent="0.5">
      <c r="A2" s="725" t="s">
        <v>8</v>
      </c>
      <c r="B2" s="725"/>
      <c r="C2" s="725"/>
      <c r="D2" s="725"/>
      <c r="E2" s="725"/>
      <c r="F2" s="725"/>
      <c r="G2" s="725"/>
      <c r="H2" s="725"/>
      <c r="I2" s="725"/>
      <c r="J2" s="725"/>
      <c r="K2" s="725"/>
      <c r="L2" s="725"/>
      <c r="M2" s="725"/>
      <c r="N2" s="725"/>
      <c r="O2" s="725"/>
      <c r="P2" s="725"/>
      <c r="Q2" s="469"/>
      <c r="R2" s="435" t="s">
        <v>259</v>
      </c>
      <c r="S2" s="434">
        <v>12</v>
      </c>
      <c r="T2" s="436" t="e">
        <f>+#REF!+#REF!+#REF!+#REF!+#REF!+#REF!+#REF!+#REF!+#REF!+#REF!+#REF!+#REF!</f>
        <v>#REF!</v>
      </c>
      <c r="U2" s="436" t="s">
        <v>207</v>
      </c>
      <c r="V2" s="434" t="s">
        <v>207</v>
      </c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</row>
    <row r="3" spans="1:41" x14ac:dyDescent="0.5">
      <c r="A3" s="725" t="s">
        <v>328</v>
      </c>
      <c r="B3" s="725"/>
      <c r="C3" s="725"/>
      <c r="D3" s="725"/>
      <c r="E3" s="725"/>
      <c r="F3" s="725"/>
      <c r="G3" s="725"/>
      <c r="H3" s="725"/>
      <c r="I3" s="725"/>
      <c r="J3" s="725"/>
      <c r="K3" s="725"/>
      <c r="L3" s="725"/>
      <c r="M3" s="725"/>
      <c r="N3" s="725"/>
      <c r="O3" s="725"/>
      <c r="P3" s="725"/>
      <c r="Q3" s="469"/>
      <c r="R3" s="437" t="s">
        <v>260</v>
      </c>
      <c r="S3" s="438">
        <v>1</v>
      </c>
      <c r="T3" s="439" t="e">
        <f>+#REF!</f>
        <v>#REF!</v>
      </c>
      <c r="U3" s="440">
        <v>2</v>
      </c>
      <c r="V3" s="439" t="e">
        <f>+#REF!+#REF!</f>
        <v>#REF!</v>
      </c>
      <c r="W3" s="1"/>
      <c r="X3" s="1"/>
      <c r="Y3" s="1"/>
      <c r="Z3" s="1"/>
      <c r="AA3" s="1"/>
      <c r="AB3" s="1"/>
      <c r="AC3" s="1"/>
      <c r="AD3" s="1"/>
    </row>
    <row r="4" spans="1:41" x14ac:dyDescent="0.5">
      <c r="A4" s="1"/>
      <c r="B4" s="1"/>
      <c r="C4" s="1"/>
      <c r="D4" s="1"/>
      <c r="F4" s="745"/>
      <c r="G4" s="745"/>
      <c r="H4" s="5"/>
      <c r="I4" s="5"/>
      <c r="J4" s="5"/>
      <c r="M4" s="5"/>
      <c r="N4" s="504"/>
      <c r="O4" s="689"/>
      <c r="P4" s="692"/>
      <c r="R4" s="434" t="s">
        <v>265</v>
      </c>
      <c r="S4" s="442" t="s">
        <v>207</v>
      </c>
      <c r="T4" s="442" t="s">
        <v>207</v>
      </c>
      <c r="U4" s="434" t="s">
        <v>207</v>
      </c>
      <c r="V4" s="434" t="s">
        <v>207</v>
      </c>
    </row>
    <row r="5" spans="1:41" ht="21.75" customHeight="1" x14ac:dyDescent="0.5">
      <c r="A5" s="723" t="s">
        <v>19</v>
      </c>
      <c r="B5" s="723" t="s">
        <v>20</v>
      </c>
      <c r="C5" s="723" t="s">
        <v>129</v>
      </c>
      <c r="D5" s="723" t="s">
        <v>21</v>
      </c>
      <c r="E5" s="723" t="s">
        <v>29</v>
      </c>
      <c r="F5" s="736" t="s">
        <v>26</v>
      </c>
      <c r="G5" s="737"/>
      <c r="H5" s="738"/>
      <c r="I5" s="726" t="s">
        <v>264</v>
      </c>
      <c r="J5" s="726" t="s">
        <v>122</v>
      </c>
      <c r="K5" s="726" t="s">
        <v>121</v>
      </c>
      <c r="L5" s="729" t="s">
        <v>123</v>
      </c>
      <c r="M5" s="741" t="s">
        <v>267</v>
      </c>
      <c r="N5" s="741" t="s">
        <v>291</v>
      </c>
      <c r="O5" s="741" t="s">
        <v>310</v>
      </c>
      <c r="P5" s="741" t="s">
        <v>327</v>
      </c>
      <c r="Q5" s="471"/>
      <c r="S5" s="744" t="s">
        <v>142</v>
      </c>
      <c r="T5" s="744" t="s">
        <v>150</v>
      </c>
    </row>
    <row r="6" spans="1:41" ht="21" customHeight="1" x14ac:dyDescent="0.5">
      <c r="A6" s="724"/>
      <c r="B6" s="724"/>
      <c r="C6" s="724"/>
      <c r="D6" s="724"/>
      <c r="E6" s="724"/>
      <c r="F6" s="731" t="s">
        <v>46</v>
      </c>
      <c r="G6" s="727" t="s">
        <v>103</v>
      </c>
      <c r="H6" s="726" t="s">
        <v>150</v>
      </c>
      <c r="I6" s="727"/>
      <c r="J6" s="727"/>
      <c r="K6" s="727"/>
      <c r="L6" s="730"/>
      <c r="M6" s="742"/>
      <c r="N6" s="742"/>
      <c r="O6" s="742"/>
      <c r="P6" s="742"/>
      <c r="Q6" s="471"/>
      <c r="S6" s="744"/>
      <c r="T6" s="744"/>
    </row>
    <row r="7" spans="1:41" ht="21" customHeight="1" x14ac:dyDescent="0.5">
      <c r="A7" s="724"/>
      <c r="B7" s="724"/>
      <c r="C7" s="724"/>
      <c r="D7" s="724"/>
      <c r="E7" s="724"/>
      <c r="F7" s="731"/>
      <c r="G7" s="727"/>
      <c r="H7" s="727"/>
      <c r="I7" s="727"/>
      <c r="J7" s="727"/>
      <c r="K7" s="727"/>
      <c r="L7" s="730"/>
      <c r="M7" s="742"/>
      <c r="N7" s="742"/>
      <c r="O7" s="742"/>
      <c r="P7" s="742"/>
      <c r="Q7" s="471"/>
      <c r="S7" s="744"/>
      <c r="T7" s="744"/>
    </row>
    <row r="8" spans="1:41" ht="18" customHeight="1" x14ac:dyDescent="0.5">
      <c r="A8" s="724"/>
      <c r="B8" s="724"/>
      <c r="C8" s="733"/>
      <c r="D8" s="724"/>
      <c r="E8" s="724"/>
      <c r="F8" s="732"/>
      <c r="G8" s="728"/>
      <c r="H8" s="728"/>
      <c r="I8" s="728"/>
      <c r="J8" s="728"/>
      <c r="K8" s="728"/>
      <c r="L8" s="730"/>
      <c r="M8" s="743"/>
      <c r="N8" s="743"/>
      <c r="O8" s="743"/>
      <c r="P8" s="743"/>
      <c r="Q8" s="471"/>
      <c r="S8" s="744"/>
      <c r="T8" s="744"/>
    </row>
    <row r="9" spans="1:41" x14ac:dyDescent="0.5">
      <c r="A9" s="12"/>
      <c r="B9" s="12"/>
      <c r="C9" s="12"/>
      <c r="D9" s="12"/>
      <c r="E9" s="32" t="s">
        <v>45</v>
      </c>
      <c r="F9" s="256"/>
      <c r="G9" s="105"/>
      <c r="H9" s="105"/>
      <c r="I9" s="105"/>
      <c r="J9" s="105"/>
      <c r="K9" s="189"/>
      <c r="L9" s="189"/>
      <c r="M9" s="105"/>
      <c r="N9" s="105"/>
      <c r="O9" s="105"/>
      <c r="P9" s="105"/>
    </row>
    <row r="10" spans="1:41" s="9" customFormat="1" hidden="1" x14ac:dyDescent="0.2">
      <c r="A10" s="6"/>
      <c r="B10" s="6"/>
      <c r="C10" s="6"/>
      <c r="D10" s="6"/>
      <c r="E10" s="17" t="s">
        <v>37</v>
      </c>
      <c r="F10" s="11"/>
      <c r="G10" s="11"/>
      <c r="H10" s="11"/>
      <c r="I10" s="11"/>
      <c r="J10" s="11"/>
      <c r="K10" s="10"/>
      <c r="L10" s="10"/>
      <c r="M10" s="11"/>
      <c r="N10" s="11"/>
      <c r="O10" s="11"/>
      <c r="P10" s="11"/>
      <c r="Q10" s="446"/>
      <c r="R10" s="437"/>
      <c r="S10" s="437"/>
      <c r="T10" s="437"/>
      <c r="U10" s="437"/>
      <c r="V10" s="437"/>
    </row>
    <row r="11" spans="1:41" s="19" customFormat="1" hidden="1" x14ac:dyDescent="0.2">
      <c r="A11" s="275"/>
      <c r="B11" s="275"/>
      <c r="C11" s="603"/>
      <c r="D11" s="275"/>
      <c r="E11" s="604"/>
      <c r="F11" s="594"/>
      <c r="G11" s="298"/>
      <c r="H11" s="298"/>
      <c r="I11" s="547"/>
      <c r="J11" s="542"/>
      <c r="K11" s="543"/>
      <c r="L11" s="543"/>
      <c r="M11" s="547"/>
      <c r="N11" s="547"/>
      <c r="O11" s="547"/>
      <c r="P11" s="547"/>
      <c r="Q11" s="462"/>
      <c r="R11" s="453"/>
      <c r="S11" s="453"/>
      <c r="T11" s="453"/>
      <c r="U11" s="453"/>
      <c r="V11" s="453"/>
    </row>
    <row r="12" spans="1:41" s="9" customFormat="1" hidden="1" x14ac:dyDescent="0.2">
      <c r="A12" s="6"/>
      <c r="B12" s="13"/>
      <c r="C12" s="13"/>
      <c r="D12" s="13"/>
      <c r="E12" s="7"/>
      <c r="F12" s="16"/>
      <c r="G12" s="29"/>
      <c r="H12" s="29"/>
      <c r="I12" s="11"/>
      <c r="J12" s="11"/>
      <c r="K12" s="10"/>
      <c r="L12" s="10"/>
      <c r="M12" s="11"/>
      <c r="N12" s="11"/>
      <c r="O12" s="11"/>
      <c r="P12" s="11"/>
      <c r="Q12" s="446"/>
      <c r="R12" s="437"/>
      <c r="S12" s="437"/>
      <c r="T12" s="437"/>
      <c r="U12" s="437"/>
      <c r="V12" s="437"/>
    </row>
    <row r="13" spans="1:41" s="14" customFormat="1" hidden="1" x14ac:dyDescent="0.5">
      <c r="A13" s="241">
        <f>+A11</f>
        <v>0</v>
      </c>
      <c r="B13" s="241"/>
      <c r="C13" s="241"/>
      <c r="D13" s="241"/>
      <c r="E13" s="242" t="s">
        <v>47</v>
      </c>
      <c r="F13" s="329">
        <f>SUM(F11:F12)</f>
        <v>0</v>
      </c>
      <c r="G13" s="243">
        <f>SUM(G11:G12)</f>
        <v>0</v>
      </c>
      <c r="H13" s="243">
        <f>SUM(H11:H12)</f>
        <v>0</v>
      </c>
      <c r="I13" s="258"/>
      <c r="J13" s="258">
        <f>SUM(J12:J12)</f>
        <v>0</v>
      </c>
      <c r="K13" s="258">
        <f>SUM(K12:K12)</f>
        <v>0</v>
      </c>
      <c r="L13" s="258">
        <f>SUM(L12:L12)</f>
        <v>0</v>
      </c>
      <c r="M13" s="258"/>
      <c r="N13" s="258"/>
      <c r="O13" s="258"/>
      <c r="P13" s="258"/>
      <c r="Q13" s="472"/>
      <c r="R13" s="450">
        <f>+F13+G13</f>
        <v>0</v>
      </c>
      <c r="S13" s="451"/>
      <c r="T13" s="451"/>
      <c r="U13" s="452"/>
      <c r="V13" s="452"/>
    </row>
    <row r="14" spans="1:41" s="19" customFormat="1" x14ac:dyDescent="0.2">
      <c r="A14" s="17" t="s">
        <v>198</v>
      </c>
      <c r="B14" s="17"/>
      <c r="C14" s="17"/>
      <c r="D14" s="17"/>
      <c r="E14" s="30" t="s">
        <v>10</v>
      </c>
      <c r="F14" s="34"/>
      <c r="G14" s="34"/>
      <c r="H14" s="34"/>
      <c r="I14" s="34"/>
      <c r="J14" s="34"/>
      <c r="K14" s="18"/>
      <c r="L14" s="18"/>
      <c r="M14" s="34"/>
      <c r="N14" s="34"/>
      <c r="O14" s="34"/>
      <c r="P14" s="34"/>
      <c r="Q14" s="473"/>
      <c r="R14" s="453"/>
      <c r="S14" s="453"/>
      <c r="T14" s="453"/>
      <c r="U14" s="453"/>
      <c r="V14" s="453"/>
    </row>
    <row r="15" spans="1:41" s="302" customFormat="1" x14ac:dyDescent="0.2">
      <c r="A15" s="483"/>
      <c r="B15" s="483"/>
      <c r="C15" s="606"/>
      <c r="D15" s="483"/>
      <c r="E15" s="583"/>
      <c r="F15" s="584"/>
      <c r="G15" s="489"/>
      <c r="H15" s="489"/>
      <c r="I15" s="640"/>
      <c r="J15" s="510"/>
      <c r="K15" s="511"/>
      <c r="L15" s="511"/>
      <c r="M15" s="640"/>
      <c r="N15" s="687"/>
      <c r="O15" s="686"/>
      <c r="P15" s="686"/>
      <c r="Q15" s="466"/>
      <c r="R15" s="454"/>
      <c r="S15" s="454"/>
      <c r="T15" s="454"/>
      <c r="U15" s="454"/>
      <c r="V15" s="454"/>
    </row>
    <row r="16" spans="1:41" s="9" customFormat="1" x14ac:dyDescent="0.2">
      <c r="A16" s="6"/>
      <c r="B16" s="6"/>
      <c r="C16" s="6"/>
      <c r="D16" s="6"/>
      <c r="E16" s="7"/>
      <c r="F16" s="8"/>
      <c r="G16" s="29"/>
      <c r="H16" s="29"/>
      <c r="I16" s="11"/>
      <c r="J16" s="11"/>
      <c r="K16" s="10"/>
      <c r="L16" s="10"/>
      <c r="M16" s="11"/>
      <c r="N16" s="11"/>
      <c r="O16" s="11"/>
      <c r="P16" s="11"/>
      <c r="Q16" s="446"/>
      <c r="R16" s="437"/>
      <c r="S16" s="437"/>
      <c r="T16" s="437"/>
      <c r="U16" s="437"/>
      <c r="V16" s="437"/>
    </row>
    <row r="17" spans="1:49" s="19" customFormat="1" ht="22.5" thickBot="1" x14ac:dyDescent="0.55000000000000004">
      <c r="A17" s="244">
        <f>+A15</f>
        <v>0</v>
      </c>
      <c r="B17" s="244"/>
      <c r="C17" s="244"/>
      <c r="D17" s="244"/>
      <c r="E17" s="245" t="s">
        <v>33</v>
      </c>
      <c r="F17" s="330">
        <f>SUM(F15:F16)</f>
        <v>0</v>
      </c>
      <c r="G17" s="246">
        <f>SUM(G15:G16)</f>
        <v>0</v>
      </c>
      <c r="H17" s="246">
        <f>SUM(H15:H16)</f>
        <v>0</v>
      </c>
      <c r="I17" s="259"/>
      <c r="J17" s="259">
        <f>SUM(J15:J16)</f>
        <v>0</v>
      </c>
      <c r="K17" s="259">
        <f>SUM(K15:K16)</f>
        <v>0</v>
      </c>
      <c r="L17" s="259">
        <f>SUM(L15:L16)</f>
        <v>0</v>
      </c>
      <c r="M17" s="259"/>
      <c r="N17" s="259"/>
      <c r="O17" s="259"/>
      <c r="P17" s="259"/>
      <c r="Q17" s="471"/>
      <c r="R17" s="455">
        <f>+F17+G17</f>
        <v>0</v>
      </c>
      <c r="S17" s="451"/>
      <c r="T17" s="451"/>
      <c r="U17" s="453"/>
      <c r="V17" s="453"/>
    </row>
    <row r="18" spans="1:49" s="28" customFormat="1" ht="22.5" thickBot="1" x14ac:dyDescent="0.55000000000000004">
      <c r="A18" s="247">
        <f>+A13+A17</f>
        <v>0</v>
      </c>
      <c r="B18" s="248"/>
      <c r="C18" s="248"/>
      <c r="D18" s="248"/>
      <c r="E18" s="248" t="s">
        <v>170</v>
      </c>
      <c r="F18" s="331">
        <f>F13+F17</f>
        <v>0</v>
      </c>
      <c r="G18" s="310">
        <f>+G13+G17</f>
        <v>0</v>
      </c>
      <c r="H18" s="310">
        <f>+H13+H17</f>
        <v>0</v>
      </c>
      <c r="I18" s="249"/>
      <c r="J18" s="249">
        <f>J13+J17</f>
        <v>0</v>
      </c>
      <c r="K18" s="249">
        <f>K13+K17</f>
        <v>0</v>
      </c>
      <c r="L18" s="249">
        <f>L13+L17</f>
        <v>0</v>
      </c>
      <c r="M18" s="249"/>
      <c r="N18" s="249"/>
      <c r="O18" s="249"/>
      <c r="P18" s="249"/>
      <c r="Q18" s="474"/>
      <c r="R18" s="450">
        <f>+R13+R17</f>
        <v>0</v>
      </c>
      <c r="S18" s="457"/>
      <c r="T18" s="457"/>
      <c r="U18" s="434"/>
      <c r="V18" s="434"/>
      <c r="W18" s="2"/>
      <c r="X18" s="2"/>
      <c r="Y18" s="2"/>
      <c r="Z18" s="2"/>
      <c r="AA18" s="2"/>
      <c r="AB18" s="2"/>
      <c r="AC18" s="2"/>
      <c r="AD18" s="2"/>
    </row>
    <row r="19" spans="1:49" s="9" customFormat="1" x14ac:dyDescent="0.2">
      <c r="A19" s="15"/>
      <c r="B19" s="15"/>
      <c r="C19" s="15"/>
      <c r="D19" s="15"/>
      <c r="E19" s="31"/>
      <c r="F19" s="104"/>
      <c r="G19" s="20"/>
      <c r="H19" s="20"/>
      <c r="I19" s="20"/>
      <c r="J19" s="20"/>
      <c r="K19" s="104"/>
      <c r="L19" s="104"/>
      <c r="M19" s="20"/>
      <c r="N19" s="20"/>
      <c r="O19" s="20"/>
      <c r="P19" s="20"/>
      <c r="Q19" s="446"/>
      <c r="R19" s="437"/>
      <c r="S19" s="437"/>
      <c r="T19" s="437"/>
      <c r="U19" s="437"/>
      <c r="V19" s="437"/>
    </row>
    <row r="20" spans="1:49" s="9" customFormat="1" x14ac:dyDescent="0.5">
      <c r="A20" s="15"/>
      <c r="B20" s="15"/>
      <c r="C20" s="15"/>
      <c r="D20" s="15"/>
      <c r="E20" s="31"/>
      <c r="F20" s="261"/>
      <c r="G20" s="20"/>
      <c r="H20" s="20"/>
      <c r="I20" s="20"/>
      <c r="J20" s="20"/>
      <c r="K20" s="104"/>
      <c r="L20" s="104"/>
      <c r="M20" s="20"/>
      <c r="N20" s="20"/>
      <c r="O20" s="20"/>
      <c r="P20" s="20"/>
      <c r="Q20" s="446"/>
      <c r="R20" s="437"/>
      <c r="S20" s="437"/>
      <c r="T20" s="437"/>
      <c r="U20" s="437"/>
      <c r="V20" s="437"/>
    </row>
    <row r="22" spans="1:49" s="23" customFormat="1" x14ac:dyDescent="0.5">
      <c r="A22" s="22"/>
      <c r="B22" s="22"/>
      <c r="C22" s="22"/>
      <c r="D22" s="22"/>
      <c r="E22" s="81"/>
      <c r="F22" s="277"/>
      <c r="G22" s="125"/>
      <c r="H22" s="125"/>
      <c r="I22" s="125"/>
      <c r="J22" s="125"/>
      <c r="K22" s="190"/>
      <c r="L22" s="190"/>
      <c r="M22" s="125"/>
      <c r="N22" s="125"/>
      <c r="O22" s="125"/>
      <c r="P22" s="125"/>
      <c r="Q22" s="470"/>
      <c r="R22" s="434"/>
      <c r="S22" s="434"/>
      <c r="T22" s="434"/>
      <c r="U22" s="434"/>
      <c r="V22" s="43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4"/>
      <c r="AN22" s="24"/>
      <c r="AO22" s="24"/>
      <c r="AP22" s="24"/>
      <c r="AQ22" s="24"/>
      <c r="AR22" s="24"/>
      <c r="AS22" s="24"/>
      <c r="AT22" s="24"/>
      <c r="AU22" s="24"/>
      <c r="AV22" s="24"/>
      <c r="AW22" s="24"/>
    </row>
    <row r="23" spans="1:49" s="23" customFormat="1" x14ac:dyDescent="0.5">
      <c r="A23" s="22"/>
      <c r="B23" s="22"/>
      <c r="C23" s="22"/>
      <c r="D23" s="22"/>
      <c r="F23" s="263"/>
      <c r="G23" s="107"/>
      <c r="H23" s="107"/>
      <c r="I23" s="107"/>
      <c r="J23" s="107"/>
      <c r="K23" s="190"/>
      <c r="L23" s="190"/>
      <c r="M23" s="107"/>
      <c r="N23" s="107"/>
      <c r="O23" s="107"/>
      <c r="P23" s="107"/>
      <c r="Q23" s="470"/>
      <c r="R23" s="434"/>
      <c r="S23" s="434"/>
      <c r="T23" s="434"/>
      <c r="U23" s="434"/>
      <c r="V23" s="434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4"/>
      <c r="AH23" s="24"/>
      <c r="AI23" s="24"/>
      <c r="AJ23" s="24"/>
      <c r="AK23" s="24"/>
      <c r="AL23" s="24"/>
      <c r="AM23" s="24"/>
      <c r="AN23" s="24"/>
      <c r="AO23" s="24"/>
      <c r="AP23" s="24"/>
      <c r="AQ23" s="24"/>
      <c r="AR23" s="24"/>
      <c r="AS23" s="24"/>
      <c r="AT23" s="24"/>
      <c r="AU23" s="24"/>
      <c r="AV23" s="24"/>
      <c r="AW23" s="24"/>
    </row>
    <row r="24" spans="1:49" s="23" customFormat="1" x14ac:dyDescent="0.5">
      <c r="A24" s="22"/>
      <c r="B24" s="22"/>
      <c r="C24" s="22"/>
      <c r="D24" s="22"/>
      <c r="F24" s="263"/>
      <c r="G24" s="107"/>
      <c r="H24" s="107"/>
      <c r="I24" s="107"/>
      <c r="J24" s="107"/>
      <c r="K24" s="190"/>
      <c r="L24" s="190"/>
      <c r="M24" s="107"/>
      <c r="N24" s="107"/>
      <c r="O24" s="107"/>
      <c r="P24" s="107"/>
      <c r="Q24" s="470"/>
      <c r="R24" s="434"/>
      <c r="S24" s="434"/>
      <c r="T24" s="434"/>
      <c r="U24" s="434"/>
      <c r="V24" s="43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  <c r="AM24" s="24"/>
      <c r="AN24" s="24"/>
      <c r="AO24" s="24"/>
      <c r="AP24" s="24"/>
      <c r="AQ24" s="24"/>
      <c r="AR24" s="24"/>
      <c r="AS24" s="24"/>
      <c r="AT24" s="24"/>
      <c r="AU24" s="24"/>
      <c r="AV24" s="24"/>
      <c r="AW24" s="24"/>
    </row>
    <row r="25" spans="1:49" s="23" customFormat="1" x14ac:dyDescent="0.5">
      <c r="A25" s="22"/>
      <c r="B25" s="22"/>
      <c r="C25" s="22"/>
      <c r="D25" s="22"/>
      <c r="F25" s="263"/>
      <c r="G25" s="107"/>
      <c r="H25" s="107"/>
      <c r="I25" s="107"/>
      <c r="J25" s="107"/>
      <c r="K25" s="190"/>
      <c r="L25" s="190"/>
      <c r="M25" s="107"/>
      <c r="N25" s="107"/>
      <c r="O25" s="107"/>
      <c r="P25" s="107"/>
      <c r="Q25" s="470"/>
      <c r="R25" s="434"/>
      <c r="S25" s="434"/>
      <c r="T25" s="434"/>
      <c r="U25" s="434"/>
      <c r="V25" s="43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24"/>
      <c r="AK25" s="24"/>
      <c r="AL25" s="24"/>
      <c r="AM25" s="24"/>
      <c r="AN25" s="24"/>
      <c r="AO25" s="24"/>
      <c r="AP25" s="24"/>
      <c r="AQ25" s="24"/>
      <c r="AR25" s="24"/>
      <c r="AS25" s="24"/>
      <c r="AT25" s="24"/>
      <c r="AU25" s="24"/>
      <c r="AV25" s="24"/>
      <c r="AW25" s="24"/>
    </row>
  </sheetData>
  <autoFilter ref="Q1:Q25"/>
  <mergeCells count="23">
    <mergeCell ref="A1:P1"/>
    <mergeCell ref="A2:P2"/>
    <mergeCell ref="A3:P3"/>
    <mergeCell ref="A5:A8"/>
    <mergeCell ref="B5:B8"/>
    <mergeCell ref="J5:J8"/>
    <mergeCell ref="D5:D8"/>
    <mergeCell ref="E5:E8"/>
    <mergeCell ref="T5:T8"/>
    <mergeCell ref="F6:F8"/>
    <mergeCell ref="G6:G8"/>
    <mergeCell ref="C5:C8"/>
    <mergeCell ref="F4:G4"/>
    <mergeCell ref="S5:S8"/>
    <mergeCell ref="I5:I8"/>
    <mergeCell ref="F5:H5"/>
    <mergeCell ref="H6:H8"/>
    <mergeCell ref="M5:M8"/>
    <mergeCell ref="K5:K8"/>
    <mergeCell ref="L5:L8"/>
    <mergeCell ref="N5:N8"/>
    <mergeCell ref="O5:O8"/>
    <mergeCell ref="P5:P8"/>
  </mergeCells>
  <conditionalFormatting sqref="F11">
    <cfRule type="cellIs" dxfId="3" priority="2" stopIfTrue="1" operator="between">
      <formula>2000001</formula>
      <formula>500000000</formula>
    </cfRule>
  </conditionalFormatting>
  <conditionalFormatting sqref="F15">
    <cfRule type="cellIs" dxfId="2" priority="1" stopIfTrue="1" operator="between">
      <formula>2000001</formula>
      <formula>500000000</formula>
    </cfRule>
  </conditionalFormatting>
  <pageMargins left="0.70866141732283472" right="0.70866141732283472" top="0.3" bottom="0.25" header="0.17" footer="0.16"/>
  <pageSetup paperSize="9" scale="90" orientation="landscape" blackAndWhite="1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25"/>
  <sheetViews>
    <sheetView zoomScaleNormal="100" zoomScaleSheetLayoutView="100" workbookViewId="0">
      <selection activeCell="O8" sqref="O8"/>
    </sheetView>
  </sheetViews>
  <sheetFormatPr defaultRowHeight="21.75" x14ac:dyDescent="0.5"/>
  <cols>
    <col min="1" max="1" width="5.85546875" style="3" customWidth="1"/>
    <col min="2" max="3" width="6.7109375" style="3" customWidth="1"/>
    <col min="4" max="4" width="6.85546875" style="3" customWidth="1"/>
    <col min="5" max="5" width="42.42578125" style="1" bestFit="1" customWidth="1"/>
    <col min="6" max="6" width="14.5703125" style="264" customWidth="1"/>
    <col min="7" max="7" width="13.5703125" style="106" customWidth="1"/>
    <col min="8" max="8" width="2.28515625" style="106" hidden="1" customWidth="1"/>
    <col min="9" max="9" width="27.140625" style="106" customWidth="1"/>
    <col min="10" max="10" width="13.140625" style="106" hidden="1" customWidth="1"/>
    <col min="11" max="11" width="12.28515625" style="156" hidden="1" customWidth="1"/>
    <col min="12" max="12" width="15.5703125" style="156" hidden="1" customWidth="1"/>
    <col min="13" max="13" width="27.140625" style="106" customWidth="1"/>
    <col min="14" max="14" width="4.28515625" style="470" customWidth="1"/>
    <col min="15" max="15" width="19.5703125" style="434" bestFit="1" customWidth="1"/>
    <col min="16" max="16" width="9.140625" style="434"/>
    <col min="17" max="17" width="11" style="434" bestFit="1" customWidth="1"/>
    <col min="18" max="19" width="9.140625" style="434"/>
    <col min="20" max="27" width="9.140625" style="2"/>
    <col min="28" max="16384" width="9.140625" style="1"/>
  </cols>
  <sheetData>
    <row r="1" spans="1:38" x14ac:dyDescent="0.5">
      <c r="A1" s="725" t="s">
        <v>208</v>
      </c>
      <c r="B1" s="725"/>
      <c r="C1" s="725"/>
      <c r="D1" s="725"/>
      <c r="E1" s="725"/>
      <c r="F1" s="725"/>
      <c r="G1" s="725"/>
      <c r="H1" s="725"/>
      <c r="I1" s="725"/>
      <c r="J1" s="725"/>
      <c r="K1" s="725"/>
      <c r="L1" s="725"/>
      <c r="M1" s="725"/>
      <c r="N1" s="475"/>
      <c r="Q1" s="434" t="s">
        <v>261</v>
      </c>
      <c r="S1" s="434" t="s">
        <v>202</v>
      </c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</row>
    <row r="2" spans="1:38" x14ac:dyDescent="0.5">
      <c r="A2" s="725" t="s">
        <v>8</v>
      </c>
      <c r="B2" s="725"/>
      <c r="C2" s="725"/>
      <c r="D2" s="725"/>
      <c r="E2" s="725"/>
      <c r="F2" s="725"/>
      <c r="G2" s="725"/>
      <c r="H2" s="725"/>
      <c r="I2" s="725"/>
      <c r="J2" s="725"/>
      <c r="K2" s="725"/>
      <c r="L2" s="725"/>
      <c r="M2" s="725"/>
      <c r="N2" s="475"/>
      <c r="O2" s="435" t="s">
        <v>259</v>
      </c>
      <c r="P2" s="434">
        <v>4</v>
      </c>
      <c r="Q2" s="436">
        <f>SUM(F11:F11)</f>
        <v>0</v>
      </c>
      <c r="R2" s="436" t="s">
        <v>207</v>
      </c>
      <c r="S2" s="434" t="s">
        <v>207</v>
      </c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</row>
    <row r="3" spans="1:38" x14ac:dyDescent="0.5">
      <c r="A3" s="725" t="s">
        <v>268</v>
      </c>
      <c r="B3" s="725"/>
      <c r="C3" s="725"/>
      <c r="D3" s="725"/>
      <c r="E3" s="725"/>
      <c r="F3" s="725"/>
      <c r="G3" s="725"/>
      <c r="H3" s="725"/>
      <c r="I3" s="725"/>
      <c r="J3" s="725"/>
      <c r="K3" s="725"/>
      <c r="L3" s="725"/>
      <c r="M3" s="725"/>
      <c r="N3" s="475"/>
      <c r="O3" s="437" t="s">
        <v>260</v>
      </c>
      <c r="P3" s="438" t="s">
        <v>207</v>
      </c>
      <c r="Q3" s="439" t="s">
        <v>207</v>
      </c>
      <c r="R3" s="440" t="s">
        <v>207</v>
      </c>
      <c r="S3" s="439" t="s">
        <v>207</v>
      </c>
      <c r="T3" s="1"/>
      <c r="U3" s="1"/>
      <c r="V3" s="1"/>
      <c r="W3" s="1"/>
      <c r="X3" s="1"/>
      <c r="Y3" s="1"/>
      <c r="Z3" s="1"/>
      <c r="AA3" s="1"/>
    </row>
    <row r="4" spans="1:38" x14ac:dyDescent="0.5">
      <c r="A4" s="1"/>
      <c r="B4" s="1"/>
      <c r="C4" s="1"/>
      <c r="D4" s="1"/>
      <c r="F4" s="745"/>
      <c r="G4" s="745"/>
      <c r="H4" s="5"/>
      <c r="I4" s="5"/>
      <c r="J4" s="5"/>
      <c r="M4" s="5"/>
      <c r="O4" s="434" t="s">
        <v>265</v>
      </c>
      <c r="P4" s="442" t="s">
        <v>207</v>
      </c>
      <c r="Q4" s="442" t="s">
        <v>207</v>
      </c>
      <c r="R4" s="434" t="s">
        <v>207</v>
      </c>
      <c r="S4" s="434" t="s">
        <v>207</v>
      </c>
    </row>
    <row r="5" spans="1:38" ht="21.75" customHeight="1" x14ac:dyDescent="0.5">
      <c r="A5" s="723" t="s">
        <v>19</v>
      </c>
      <c r="B5" s="723" t="s">
        <v>20</v>
      </c>
      <c r="C5" s="723" t="s">
        <v>129</v>
      </c>
      <c r="D5" s="723" t="s">
        <v>21</v>
      </c>
      <c r="E5" s="723" t="s">
        <v>29</v>
      </c>
      <c r="F5" s="736" t="s">
        <v>26</v>
      </c>
      <c r="G5" s="737"/>
      <c r="H5" s="738"/>
      <c r="I5" s="726" t="s">
        <v>264</v>
      </c>
      <c r="J5" s="726" t="s">
        <v>122</v>
      </c>
      <c r="K5" s="726" t="s">
        <v>121</v>
      </c>
      <c r="L5" s="729" t="s">
        <v>123</v>
      </c>
      <c r="M5" s="741" t="s">
        <v>267</v>
      </c>
      <c r="N5" s="471"/>
      <c r="P5" s="744" t="s">
        <v>142</v>
      </c>
      <c r="Q5" s="744" t="s">
        <v>150</v>
      </c>
    </row>
    <row r="6" spans="1:38" ht="21" customHeight="1" x14ac:dyDescent="0.5">
      <c r="A6" s="724"/>
      <c r="B6" s="724"/>
      <c r="C6" s="724"/>
      <c r="D6" s="724"/>
      <c r="E6" s="724"/>
      <c r="F6" s="731" t="s">
        <v>46</v>
      </c>
      <c r="G6" s="727" t="s">
        <v>103</v>
      </c>
      <c r="H6" s="726" t="s">
        <v>150</v>
      </c>
      <c r="I6" s="727"/>
      <c r="J6" s="727"/>
      <c r="K6" s="727"/>
      <c r="L6" s="730"/>
      <c r="M6" s="742"/>
      <c r="N6" s="471"/>
      <c r="P6" s="744"/>
      <c r="Q6" s="744"/>
    </row>
    <row r="7" spans="1:38" ht="21" customHeight="1" x14ac:dyDescent="0.5">
      <c r="A7" s="724"/>
      <c r="B7" s="724"/>
      <c r="C7" s="724"/>
      <c r="D7" s="724"/>
      <c r="E7" s="724"/>
      <c r="F7" s="731"/>
      <c r="G7" s="727"/>
      <c r="H7" s="727"/>
      <c r="I7" s="727"/>
      <c r="J7" s="727"/>
      <c r="K7" s="727"/>
      <c r="L7" s="730"/>
      <c r="M7" s="742"/>
      <c r="N7" s="471"/>
      <c r="P7" s="744"/>
      <c r="Q7" s="744"/>
    </row>
    <row r="8" spans="1:38" ht="18" customHeight="1" x14ac:dyDescent="0.5">
      <c r="A8" s="724"/>
      <c r="B8" s="724"/>
      <c r="C8" s="733"/>
      <c r="D8" s="724"/>
      <c r="E8" s="724"/>
      <c r="F8" s="732"/>
      <c r="G8" s="728"/>
      <c r="H8" s="728"/>
      <c r="I8" s="728"/>
      <c r="J8" s="728"/>
      <c r="K8" s="728"/>
      <c r="L8" s="730"/>
      <c r="M8" s="743"/>
      <c r="N8" s="471"/>
      <c r="P8" s="744"/>
      <c r="Q8" s="744"/>
    </row>
    <row r="9" spans="1:38" x14ac:dyDescent="0.5">
      <c r="A9" s="12"/>
      <c r="B9" s="12"/>
      <c r="C9" s="12"/>
      <c r="D9" s="12"/>
      <c r="E9" s="32" t="s">
        <v>40</v>
      </c>
      <c r="F9" s="256"/>
      <c r="G9" s="105"/>
      <c r="H9" s="105"/>
      <c r="I9" s="105"/>
      <c r="J9" s="105"/>
      <c r="K9" s="189"/>
      <c r="L9" s="189"/>
      <c r="M9" s="105"/>
    </row>
    <row r="10" spans="1:38" s="9" customFormat="1" x14ac:dyDescent="0.2">
      <c r="A10" s="6"/>
      <c r="B10" s="6"/>
      <c r="C10" s="6"/>
      <c r="D10" s="6"/>
      <c r="E10" s="17" t="s">
        <v>37</v>
      </c>
      <c r="F10" s="11"/>
      <c r="G10" s="11"/>
      <c r="H10" s="11"/>
      <c r="I10" s="11"/>
      <c r="J10" s="11"/>
      <c r="K10" s="10"/>
      <c r="L10" s="10"/>
      <c r="M10" s="11"/>
      <c r="N10" s="446"/>
      <c r="O10" s="437"/>
      <c r="P10" s="437"/>
      <c r="Q10" s="437"/>
      <c r="R10" s="437"/>
      <c r="S10" s="437"/>
    </row>
    <row r="11" spans="1:38" s="9" customFormat="1" ht="44.25" customHeight="1" x14ac:dyDescent="0.2">
      <c r="A11" s="271"/>
      <c r="B11" s="271"/>
      <c r="C11" s="271"/>
      <c r="D11" s="271"/>
      <c r="E11" s="324"/>
      <c r="F11" s="364"/>
      <c r="G11" s="364"/>
      <c r="H11" s="364"/>
      <c r="I11" s="270"/>
      <c r="J11" s="317"/>
      <c r="K11" s="316"/>
      <c r="L11" s="316"/>
      <c r="M11" s="270"/>
      <c r="N11" s="468"/>
      <c r="O11" s="437"/>
      <c r="P11" s="437"/>
      <c r="Q11" s="437"/>
      <c r="R11" s="437"/>
      <c r="S11" s="437"/>
    </row>
    <row r="12" spans="1:38" s="9" customFormat="1" x14ac:dyDescent="0.2">
      <c r="A12" s="6"/>
      <c r="B12" s="13"/>
      <c r="C12" s="13"/>
      <c r="D12" s="13"/>
      <c r="E12" s="7"/>
      <c r="F12" s="257" t="s">
        <v>204</v>
      </c>
      <c r="G12" s="11"/>
      <c r="H12" s="11"/>
      <c r="I12" s="11"/>
      <c r="J12" s="11"/>
      <c r="K12" s="10"/>
      <c r="L12" s="10"/>
      <c r="M12" s="11"/>
      <c r="N12" s="446"/>
      <c r="O12" s="437"/>
      <c r="P12" s="437"/>
      <c r="Q12" s="437"/>
      <c r="R12" s="437"/>
      <c r="S12" s="437"/>
    </row>
    <row r="13" spans="1:38" s="14" customFormat="1" ht="22.5" thickBot="1" x14ac:dyDescent="0.55000000000000004">
      <c r="A13" s="241">
        <f>+A11</f>
        <v>0</v>
      </c>
      <c r="B13" s="241"/>
      <c r="C13" s="241"/>
      <c r="D13" s="241"/>
      <c r="E13" s="242" t="s">
        <v>47</v>
      </c>
      <c r="F13" s="258">
        <f>SUM(F11:F12)</f>
        <v>0</v>
      </c>
      <c r="G13" s="258">
        <f>SUM(G11:G12)</f>
        <v>0</v>
      </c>
      <c r="H13" s="258">
        <f>SUM(H11:H12)</f>
        <v>0</v>
      </c>
      <c r="I13" s="258"/>
      <c r="J13" s="258">
        <f>SUM(J12:J12)</f>
        <v>0</v>
      </c>
      <c r="K13" s="258">
        <f>SUM(K12:K12)</f>
        <v>0</v>
      </c>
      <c r="L13" s="258">
        <f>SUM(L12:L12)</f>
        <v>0</v>
      </c>
      <c r="M13" s="258"/>
      <c r="N13" s="472"/>
      <c r="O13" s="450">
        <f>+F13+G13</f>
        <v>0</v>
      </c>
      <c r="P13" s="451"/>
      <c r="Q13" s="451"/>
      <c r="R13" s="452"/>
      <c r="S13" s="452"/>
    </row>
    <row r="14" spans="1:38" s="19" customFormat="1" ht="22.5" hidden="1" thickBot="1" x14ac:dyDescent="0.25">
      <c r="A14" s="17"/>
      <c r="B14" s="17"/>
      <c r="C14" s="17"/>
      <c r="D14" s="17"/>
      <c r="E14" s="30" t="s">
        <v>10</v>
      </c>
      <c r="F14" s="34"/>
      <c r="G14" s="34"/>
      <c r="H14" s="34"/>
      <c r="I14" s="34"/>
      <c r="J14" s="34"/>
      <c r="K14" s="18"/>
      <c r="L14" s="18"/>
      <c r="M14" s="34"/>
      <c r="N14" s="473"/>
      <c r="O14" s="453"/>
      <c r="P14" s="453"/>
      <c r="Q14" s="453"/>
      <c r="R14" s="453"/>
      <c r="S14" s="453"/>
    </row>
    <row r="15" spans="1:38" s="19" customFormat="1" ht="22.5" hidden="1" thickBot="1" x14ac:dyDescent="0.25">
      <c r="A15" s="17"/>
      <c r="B15" s="17"/>
      <c r="C15" s="17"/>
      <c r="D15" s="17"/>
      <c r="E15" s="30"/>
      <c r="F15" s="34"/>
      <c r="G15" s="34"/>
      <c r="H15" s="34"/>
      <c r="I15" s="34"/>
      <c r="J15" s="34"/>
      <c r="K15" s="18"/>
      <c r="L15" s="18"/>
      <c r="M15" s="34"/>
      <c r="N15" s="473"/>
      <c r="O15" s="453"/>
      <c r="P15" s="453"/>
      <c r="Q15" s="453"/>
      <c r="R15" s="453"/>
      <c r="S15" s="453"/>
    </row>
    <row r="16" spans="1:38" s="9" customFormat="1" ht="22.5" hidden="1" thickBot="1" x14ac:dyDescent="0.25">
      <c r="A16" s="6"/>
      <c r="B16" s="6"/>
      <c r="C16" s="6"/>
      <c r="D16" s="6"/>
      <c r="E16" s="7"/>
      <c r="F16" s="10"/>
      <c r="G16" s="11"/>
      <c r="H16" s="11"/>
      <c r="I16" s="11"/>
      <c r="J16" s="11"/>
      <c r="K16" s="10"/>
      <c r="L16" s="10"/>
      <c r="M16" s="11"/>
      <c r="N16" s="446"/>
      <c r="O16" s="437"/>
      <c r="P16" s="437"/>
      <c r="Q16" s="437"/>
      <c r="R16" s="437"/>
      <c r="S16" s="437"/>
    </row>
    <row r="17" spans="1:46" s="19" customFormat="1" ht="22.5" hidden="1" thickBot="1" x14ac:dyDescent="0.55000000000000004">
      <c r="A17" s="244"/>
      <c r="B17" s="244"/>
      <c r="C17" s="244"/>
      <c r="D17" s="244"/>
      <c r="E17" s="245" t="s">
        <v>33</v>
      </c>
      <c r="F17" s="259">
        <f>SUM(F15:F16)</f>
        <v>0</v>
      </c>
      <c r="G17" s="259">
        <f>SUM(G15:G16)</f>
        <v>0</v>
      </c>
      <c r="H17" s="259">
        <f>SUM(H15:H16)</f>
        <v>0</v>
      </c>
      <c r="I17" s="259"/>
      <c r="J17" s="259">
        <f>SUM(J15:J16)</f>
        <v>0</v>
      </c>
      <c r="K17" s="259">
        <f>SUM(K15:K16)</f>
        <v>0</v>
      </c>
      <c r="L17" s="259">
        <f>SUM(L15:L16)</f>
        <v>0</v>
      </c>
      <c r="M17" s="259"/>
      <c r="N17" s="471"/>
      <c r="O17" s="455">
        <f>+F17+G17</f>
        <v>0</v>
      </c>
      <c r="P17" s="451"/>
      <c r="Q17" s="451"/>
      <c r="R17" s="453"/>
      <c r="S17" s="453"/>
    </row>
    <row r="18" spans="1:46" s="28" customFormat="1" ht="22.5" thickBot="1" x14ac:dyDescent="0.55000000000000004">
      <c r="A18" s="247">
        <f>+A13+A17</f>
        <v>0</v>
      </c>
      <c r="B18" s="248"/>
      <c r="C18" s="248"/>
      <c r="D18" s="248"/>
      <c r="E18" s="248" t="s">
        <v>171</v>
      </c>
      <c r="F18" s="260">
        <f>F13+F17</f>
        <v>0</v>
      </c>
      <c r="G18" s="249">
        <f>+G13+G17</f>
        <v>0</v>
      </c>
      <c r="H18" s="249">
        <f>+H13+H17</f>
        <v>0</v>
      </c>
      <c r="I18" s="249"/>
      <c r="J18" s="249">
        <f>J13+J17</f>
        <v>0</v>
      </c>
      <c r="K18" s="249">
        <f>K13+K17</f>
        <v>0</v>
      </c>
      <c r="L18" s="249">
        <f>L13+L17</f>
        <v>0</v>
      </c>
      <c r="M18" s="249"/>
      <c r="N18" s="474"/>
      <c r="O18" s="436">
        <f>+O13+O17</f>
        <v>0</v>
      </c>
      <c r="P18" s="457"/>
      <c r="Q18" s="457"/>
      <c r="R18" s="434"/>
      <c r="S18" s="434"/>
      <c r="T18" s="2"/>
      <c r="U18" s="2"/>
      <c r="V18" s="2"/>
      <c r="W18" s="2"/>
      <c r="X18" s="2"/>
      <c r="Y18" s="2"/>
      <c r="Z18" s="2"/>
      <c r="AA18" s="2"/>
    </row>
    <row r="19" spans="1:46" s="9" customFormat="1" x14ac:dyDescent="0.2">
      <c r="A19" s="15"/>
      <c r="B19" s="15"/>
      <c r="C19" s="15"/>
      <c r="D19" s="15"/>
      <c r="E19" s="31"/>
      <c r="F19" s="104"/>
      <c r="G19" s="20"/>
      <c r="H19" s="20"/>
      <c r="I19" s="20"/>
      <c r="J19" s="20"/>
      <c r="K19" s="104"/>
      <c r="L19" s="104"/>
      <c r="M19" s="20"/>
      <c r="N19" s="446"/>
      <c r="O19" s="437"/>
      <c r="P19" s="437"/>
      <c r="Q19" s="437"/>
      <c r="R19" s="437"/>
      <c r="S19" s="437"/>
    </row>
    <row r="20" spans="1:46" s="9" customFormat="1" x14ac:dyDescent="0.5">
      <c r="A20" s="15"/>
      <c r="B20" s="15"/>
      <c r="C20" s="15"/>
      <c r="D20" s="15"/>
      <c r="E20" s="31"/>
      <c r="F20" s="261"/>
      <c r="G20" s="20"/>
      <c r="H20" s="20"/>
      <c r="I20" s="20"/>
      <c r="J20" s="20"/>
      <c r="K20" s="104"/>
      <c r="L20" s="104"/>
      <c r="M20" s="20"/>
      <c r="N20" s="446"/>
      <c r="O20" s="437"/>
      <c r="P20" s="437"/>
      <c r="Q20" s="437"/>
      <c r="R20" s="437"/>
      <c r="S20" s="437"/>
    </row>
    <row r="22" spans="1:46" s="23" customFormat="1" ht="22.5" thickBot="1" x14ac:dyDescent="0.55000000000000004">
      <c r="A22" s="22"/>
      <c r="B22" s="22"/>
      <c r="C22" s="22"/>
      <c r="D22" s="22"/>
      <c r="E22" s="81" t="s">
        <v>99</v>
      </c>
      <c r="F22" s="262"/>
      <c r="G22" s="238"/>
      <c r="H22" s="125"/>
      <c r="I22" s="125"/>
      <c r="J22" s="125"/>
      <c r="K22" s="190"/>
      <c r="L22" s="190"/>
      <c r="M22" s="125"/>
      <c r="N22" s="470"/>
      <c r="O22" s="434"/>
      <c r="P22" s="434"/>
      <c r="Q22" s="434"/>
      <c r="R22" s="434"/>
      <c r="S22" s="43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4"/>
      <c r="AN22" s="24"/>
      <c r="AO22" s="24"/>
      <c r="AP22" s="24"/>
      <c r="AQ22" s="24"/>
      <c r="AR22" s="24"/>
      <c r="AS22" s="24"/>
      <c r="AT22" s="24"/>
    </row>
    <row r="23" spans="1:46" s="23" customFormat="1" ht="22.5" thickTop="1" x14ac:dyDescent="0.5">
      <c r="A23" s="22"/>
      <c r="B23" s="22"/>
      <c r="C23" s="22"/>
      <c r="D23" s="22"/>
      <c r="E23" s="23" t="s">
        <v>25</v>
      </c>
      <c r="F23" s="263"/>
      <c r="G23" s="107"/>
      <c r="H23" s="107"/>
      <c r="I23" s="107"/>
      <c r="J23" s="107"/>
      <c r="K23" s="190"/>
      <c r="L23" s="190"/>
      <c r="M23" s="107"/>
      <c r="N23" s="470"/>
      <c r="O23" s="434"/>
      <c r="P23" s="434"/>
      <c r="Q23" s="434"/>
      <c r="R23" s="434"/>
      <c r="S23" s="43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4"/>
      <c r="AH23" s="24"/>
      <c r="AI23" s="24"/>
      <c r="AJ23" s="24"/>
      <c r="AK23" s="24"/>
      <c r="AL23" s="24"/>
      <c r="AM23" s="24"/>
      <c r="AN23" s="24"/>
      <c r="AO23" s="24"/>
      <c r="AP23" s="24"/>
      <c r="AQ23" s="24"/>
      <c r="AR23" s="24"/>
      <c r="AS23" s="24"/>
      <c r="AT23" s="24"/>
    </row>
    <row r="24" spans="1:46" s="23" customFormat="1" x14ac:dyDescent="0.5">
      <c r="A24" s="22"/>
      <c r="B24" s="22"/>
      <c r="C24" s="22"/>
      <c r="D24" s="22"/>
      <c r="E24" s="23" t="s">
        <v>98</v>
      </c>
      <c r="F24" s="263"/>
      <c r="G24" s="107"/>
      <c r="H24" s="107"/>
      <c r="I24" s="107"/>
      <c r="J24" s="107"/>
      <c r="K24" s="190"/>
      <c r="L24" s="190"/>
      <c r="M24" s="107"/>
      <c r="N24" s="470"/>
      <c r="O24" s="434"/>
      <c r="P24" s="434"/>
      <c r="Q24" s="434"/>
      <c r="R24" s="434"/>
      <c r="S24" s="43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  <c r="AM24" s="24"/>
      <c r="AN24" s="24"/>
      <c r="AO24" s="24"/>
      <c r="AP24" s="24"/>
      <c r="AQ24" s="24"/>
      <c r="AR24" s="24"/>
      <c r="AS24" s="24"/>
      <c r="AT24" s="24"/>
    </row>
    <row r="25" spans="1:46" s="23" customFormat="1" x14ac:dyDescent="0.5">
      <c r="A25" s="22"/>
      <c r="B25" s="22"/>
      <c r="C25" s="22"/>
      <c r="D25" s="22"/>
      <c r="E25" s="23" t="s">
        <v>18</v>
      </c>
      <c r="F25" s="263"/>
      <c r="G25" s="107"/>
      <c r="H25" s="107"/>
      <c r="I25" s="107"/>
      <c r="J25" s="107"/>
      <c r="K25" s="190"/>
      <c r="L25" s="190"/>
      <c r="M25" s="107"/>
      <c r="N25" s="470"/>
      <c r="O25" s="434"/>
      <c r="P25" s="434"/>
      <c r="Q25" s="434"/>
      <c r="R25" s="434"/>
      <c r="S25" s="43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24"/>
      <c r="AK25" s="24"/>
      <c r="AL25" s="24"/>
      <c r="AM25" s="24"/>
      <c r="AN25" s="24"/>
      <c r="AO25" s="24"/>
      <c r="AP25" s="24"/>
      <c r="AQ25" s="24"/>
      <c r="AR25" s="24"/>
      <c r="AS25" s="24"/>
      <c r="AT25" s="24"/>
    </row>
  </sheetData>
  <autoFilter ref="N1:N25"/>
  <mergeCells count="20">
    <mergeCell ref="Q5:Q8"/>
    <mergeCell ref="F6:F8"/>
    <mergeCell ref="G6:G8"/>
    <mergeCell ref="C5:C8"/>
    <mergeCell ref="F4:G4"/>
    <mergeCell ref="P5:P8"/>
    <mergeCell ref="I5:I8"/>
    <mergeCell ref="F5:H5"/>
    <mergeCell ref="H6:H8"/>
    <mergeCell ref="M5:M8"/>
    <mergeCell ref="K5:K8"/>
    <mergeCell ref="L5:L8"/>
    <mergeCell ref="J5:J8"/>
    <mergeCell ref="B5:B8"/>
    <mergeCell ref="D5:D8"/>
    <mergeCell ref="E5:E8"/>
    <mergeCell ref="A1:M1"/>
    <mergeCell ref="A2:M2"/>
    <mergeCell ref="A3:M3"/>
    <mergeCell ref="A5:A8"/>
  </mergeCells>
  <pageMargins left="0.74803149606299213" right="0.74803149606299213" top="0.74803149606299213" bottom="0.74803149606299213" header="0.31496062992125984" footer="0.31496062992125984"/>
  <pageSetup paperSize="9" scale="90" orientation="landscape" blackAndWhite="1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25"/>
  <sheetViews>
    <sheetView zoomScaleNormal="100" zoomScaleSheetLayoutView="100" workbookViewId="0">
      <selection activeCell="A11" sqref="A11:XFD11"/>
    </sheetView>
  </sheetViews>
  <sheetFormatPr defaultRowHeight="21.75" x14ac:dyDescent="0.5"/>
  <cols>
    <col min="1" max="1" width="5.85546875" style="3" customWidth="1"/>
    <col min="2" max="2" width="6.140625" style="3" customWidth="1"/>
    <col min="3" max="3" width="6.7109375" style="3" customWidth="1"/>
    <col min="4" max="4" width="6" style="3" customWidth="1"/>
    <col min="5" max="5" width="41.7109375" style="1" customWidth="1"/>
    <col min="6" max="6" width="13" style="264" customWidth="1"/>
    <col min="7" max="7" width="14.140625" style="106" customWidth="1"/>
    <col min="8" max="8" width="14.140625" style="106" hidden="1" customWidth="1"/>
    <col min="9" max="9" width="30.7109375" style="106" hidden="1" customWidth="1"/>
    <col min="10" max="10" width="13.140625" style="106" hidden="1" customWidth="1"/>
    <col min="11" max="11" width="0.28515625" style="156" hidden="1" customWidth="1"/>
    <col min="12" max="12" width="14.28515625" style="156" hidden="1" customWidth="1"/>
    <col min="13" max="14" width="30.7109375" style="106" customWidth="1"/>
    <col min="15" max="15" width="4.7109375" style="470" customWidth="1"/>
    <col min="16" max="16" width="19.5703125" style="434" bestFit="1" customWidth="1"/>
    <col min="17" max="17" width="9.140625" style="434"/>
    <col min="18" max="18" width="11" style="434" bestFit="1" customWidth="1"/>
    <col min="19" max="20" width="9.140625" style="434"/>
    <col min="21" max="28" width="9.140625" style="2"/>
    <col min="29" max="16384" width="9.140625" style="1"/>
  </cols>
  <sheetData>
    <row r="1" spans="1:39" x14ac:dyDescent="0.5">
      <c r="A1" s="725" t="s">
        <v>208</v>
      </c>
      <c r="B1" s="725"/>
      <c r="C1" s="725"/>
      <c r="D1" s="725"/>
      <c r="E1" s="725"/>
      <c r="F1" s="725"/>
      <c r="G1" s="725"/>
      <c r="H1" s="725"/>
      <c r="I1" s="725"/>
      <c r="J1" s="725"/>
      <c r="K1" s="725"/>
      <c r="L1" s="725"/>
      <c r="M1" s="725"/>
      <c r="N1" s="725"/>
      <c r="O1" s="475"/>
      <c r="R1" s="434" t="s">
        <v>261</v>
      </c>
      <c r="T1" s="434" t="s">
        <v>202</v>
      </c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</row>
    <row r="2" spans="1:39" x14ac:dyDescent="0.5">
      <c r="A2" s="725" t="s">
        <v>8</v>
      </c>
      <c r="B2" s="725"/>
      <c r="C2" s="725"/>
      <c r="D2" s="725"/>
      <c r="E2" s="725"/>
      <c r="F2" s="725"/>
      <c r="G2" s="725"/>
      <c r="H2" s="725"/>
      <c r="I2" s="725"/>
      <c r="J2" s="725"/>
      <c r="K2" s="725"/>
      <c r="L2" s="725"/>
      <c r="M2" s="725"/>
      <c r="N2" s="725"/>
      <c r="O2" s="475"/>
      <c r="P2" s="435" t="s">
        <v>259</v>
      </c>
      <c r="Q2" s="434">
        <v>2</v>
      </c>
      <c r="R2" s="436" t="e">
        <f>SUM(#REF!)</f>
        <v>#REF!</v>
      </c>
      <c r="S2" s="436" t="s">
        <v>207</v>
      </c>
      <c r="T2" s="434" t="s">
        <v>207</v>
      </c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</row>
    <row r="3" spans="1:39" x14ac:dyDescent="0.5">
      <c r="A3" s="725" t="s">
        <v>149</v>
      </c>
      <c r="B3" s="725"/>
      <c r="C3" s="725"/>
      <c r="D3" s="725"/>
      <c r="E3" s="725"/>
      <c r="F3" s="725"/>
      <c r="G3" s="725"/>
      <c r="H3" s="725"/>
      <c r="I3" s="725"/>
      <c r="J3" s="725"/>
      <c r="K3" s="725"/>
      <c r="L3" s="725"/>
      <c r="M3" s="725"/>
      <c r="N3" s="725"/>
      <c r="O3" s="475"/>
      <c r="P3" s="437" t="s">
        <v>260</v>
      </c>
      <c r="Q3" s="438" t="s">
        <v>207</v>
      </c>
      <c r="R3" s="439" t="s">
        <v>207</v>
      </c>
      <c r="S3" s="440" t="s">
        <v>207</v>
      </c>
      <c r="T3" s="439" t="s">
        <v>207</v>
      </c>
      <c r="U3" s="1"/>
      <c r="V3" s="1"/>
      <c r="W3" s="1"/>
      <c r="X3" s="1"/>
      <c r="Y3" s="1"/>
      <c r="Z3" s="1"/>
      <c r="AA3" s="1"/>
      <c r="AB3" s="1"/>
    </row>
    <row r="4" spans="1:39" x14ac:dyDescent="0.5">
      <c r="A4" s="1"/>
      <c r="B4" s="1"/>
      <c r="C4" s="1"/>
      <c r="D4" s="1"/>
      <c r="F4" s="745"/>
      <c r="G4" s="745"/>
      <c r="H4" s="5"/>
      <c r="I4" s="5"/>
      <c r="J4" s="5"/>
      <c r="M4" s="5"/>
      <c r="N4" s="504"/>
      <c r="P4" s="434" t="s">
        <v>265</v>
      </c>
      <c r="Q4" s="442" t="s">
        <v>207</v>
      </c>
      <c r="R4" s="442" t="s">
        <v>207</v>
      </c>
      <c r="S4" s="434" t="s">
        <v>207</v>
      </c>
      <c r="T4" s="434" t="s">
        <v>207</v>
      </c>
    </row>
    <row r="5" spans="1:39" ht="21.75" customHeight="1" x14ac:dyDescent="0.5">
      <c r="A5" s="723" t="s">
        <v>19</v>
      </c>
      <c r="B5" s="723" t="s">
        <v>20</v>
      </c>
      <c r="C5" s="723" t="s">
        <v>129</v>
      </c>
      <c r="D5" s="723" t="s">
        <v>21</v>
      </c>
      <c r="E5" s="723" t="s">
        <v>29</v>
      </c>
      <c r="F5" s="736" t="s">
        <v>26</v>
      </c>
      <c r="G5" s="737"/>
      <c r="H5" s="738"/>
      <c r="I5" s="726" t="s">
        <v>264</v>
      </c>
      <c r="J5" s="726" t="s">
        <v>122</v>
      </c>
      <c r="K5" s="726" t="s">
        <v>121</v>
      </c>
      <c r="L5" s="729" t="s">
        <v>123</v>
      </c>
      <c r="M5" s="741" t="s">
        <v>267</v>
      </c>
      <c r="N5" s="741" t="s">
        <v>291</v>
      </c>
      <c r="O5" s="471"/>
      <c r="Q5" s="744" t="s">
        <v>142</v>
      </c>
      <c r="R5" s="744" t="s">
        <v>150</v>
      </c>
    </row>
    <row r="6" spans="1:39" ht="21" customHeight="1" x14ac:dyDescent="0.5">
      <c r="A6" s="724"/>
      <c r="B6" s="724"/>
      <c r="C6" s="724"/>
      <c r="D6" s="724"/>
      <c r="E6" s="724"/>
      <c r="F6" s="731" t="s">
        <v>46</v>
      </c>
      <c r="G6" s="727" t="s">
        <v>103</v>
      </c>
      <c r="H6" s="726" t="s">
        <v>150</v>
      </c>
      <c r="I6" s="727"/>
      <c r="J6" s="727"/>
      <c r="K6" s="727"/>
      <c r="L6" s="730"/>
      <c r="M6" s="742"/>
      <c r="N6" s="742"/>
      <c r="O6" s="471"/>
      <c r="Q6" s="744"/>
      <c r="R6" s="744"/>
    </row>
    <row r="7" spans="1:39" ht="21" customHeight="1" x14ac:dyDescent="0.5">
      <c r="A7" s="724"/>
      <c r="B7" s="724"/>
      <c r="C7" s="724"/>
      <c r="D7" s="724"/>
      <c r="E7" s="724"/>
      <c r="F7" s="731"/>
      <c r="G7" s="727"/>
      <c r="H7" s="727"/>
      <c r="I7" s="727"/>
      <c r="J7" s="727"/>
      <c r="K7" s="727"/>
      <c r="L7" s="730"/>
      <c r="M7" s="742"/>
      <c r="N7" s="742"/>
      <c r="O7" s="471"/>
      <c r="Q7" s="744"/>
      <c r="R7" s="744"/>
    </row>
    <row r="8" spans="1:39" ht="18" customHeight="1" x14ac:dyDescent="0.5">
      <c r="A8" s="724"/>
      <c r="B8" s="724"/>
      <c r="C8" s="733"/>
      <c r="D8" s="724"/>
      <c r="E8" s="724"/>
      <c r="F8" s="732"/>
      <c r="G8" s="728"/>
      <c r="H8" s="728"/>
      <c r="I8" s="728"/>
      <c r="J8" s="728"/>
      <c r="K8" s="728"/>
      <c r="L8" s="730"/>
      <c r="M8" s="743"/>
      <c r="N8" s="743"/>
      <c r="O8" s="471"/>
      <c r="Q8" s="744"/>
      <c r="R8" s="744"/>
    </row>
    <row r="9" spans="1:39" x14ac:dyDescent="0.5">
      <c r="A9" s="12"/>
      <c r="B9" s="12"/>
      <c r="C9" s="12"/>
      <c r="D9" s="12"/>
      <c r="E9" s="32" t="s">
        <v>36</v>
      </c>
      <c r="F9" s="256"/>
      <c r="G9" s="105"/>
      <c r="H9" s="105"/>
      <c r="I9" s="105"/>
      <c r="J9" s="105"/>
      <c r="K9" s="189"/>
      <c r="L9" s="189"/>
      <c r="M9" s="105"/>
      <c r="N9" s="105"/>
    </row>
    <row r="10" spans="1:39" s="9" customFormat="1" x14ac:dyDescent="0.2">
      <c r="A10" s="6"/>
      <c r="B10" s="6"/>
      <c r="C10" s="6"/>
      <c r="D10" s="6"/>
      <c r="E10" s="17" t="s">
        <v>37</v>
      </c>
      <c r="F10" s="11"/>
      <c r="G10" s="11"/>
      <c r="H10" s="11"/>
      <c r="I10" s="11"/>
      <c r="J10" s="11"/>
      <c r="K10" s="10"/>
      <c r="L10" s="10"/>
      <c r="M10" s="11"/>
      <c r="N10" s="11"/>
      <c r="O10" s="446"/>
      <c r="P10" s="437"/>
      <c r="Q10" s="437"/>
      <c r="R10" s="437"/>
      <c r="S10" s="437"/>
      <c r="T10" s="437"/>
    </row>
    <row r="11" spans="1:39" s="19" customFormat="1" x14ac:dyDescent="0.2">
      <c r="A11" s="275"/>
      <c r="B11" s="641"/>
      <c r="C11" s="603"/>
      <c r="D11" s="275"/>
      <c r="E11" s="593"/>
      <c r="F11" s="594"/>
      <c r="G11" s="298"/>
      <c r="H11" s="298"/>
      <c r="I11" s="544"/>
      <c r="J11" s="542"/>
      <c r="K11" s="543"/>
      <c r="L11" s="543"/>
      <c r="M11" s="544"/>
      <c r="N11" s="544"/>
      <c r="O11" s="462"/>
      <c r="P11" s="453"/>
      <c r="Q11" s="453"/>
      <c r="R11" s="453"/>
      <c r="S11" s="453"/>
      <c r="T11" s="453"/>
    </row>
    <row r="12" spans="1:39" s="9" customFormat="1" x14ac:dyDescent="0.2">
      <c r="A12" s="13"/>
      <c r="B12" s="307"/>
      <c r="C12" s="13"/>
      <c r="D12" s="13"/>
      <c r="E12" s="7"/>
      <c r="F12" s="257"/>
      <c r="G12" s="11"/>
      <c r="H12" s="11"/>
      <c r="I12" s="11"/>
      <c r="J12" s="11"/>
      <c r="K12" s="10"/>
      <c r="L12" s="10"/>
      <c r="M12" s="11"/>
      <c r="N12" s="11"/>
      <c r="O12" s="446"/>
      <c r="P12" s="437"/>
      <c r="Q12" s="437"/>
      <c r="R12" s="437"/>
      <c r="S12" s="437"/>
      <c r="T12" s="437"/>
    </row>
    <row r="13" spans="1:39" s="14" customFormat="1" ht="22.5" thickBot="1" x14ac:dyDescent="0.55000000000000004">
      <c r="A13" s="308">
        <f>+A11</f>
        <v>0</v>
      </c>
      <c r="B13" s="241"/>
      <c r="C13" s="241"/>
      <c r="D13" s="241"/>
      <c r="E13" s="242" t="s">
        <v>47</v>
      </c>
      <c r="F13" s="258">
        <f>SUM(F11:F12)</f>
        <v>0</v>
      </c>
      <c r="G13" s="258">
        <f>SUM(G12:G12)</f>
        <v>0</v>
      </c>
      <c r="H13" s="258">
        <f>SUM(H12:H12)</f>
        <v>0</v>
      </c>
      <c r="I13" s="258"/>
      <c r="J13" s="258">
        <f>SUM(J12:J12)</f>
        <v>0</v>
      </c>
      <c r="K13" s="258">
        <f>SUM(K12:K12)</f>
        <v>0</v>
      </c>
      <c r="L13" s="258">
        <f>SUM(L12:L12)</f>
        <v>0</v>
      </c>
      <c r="M13" s="258"/>
      <c r="N13" s="258"/>
      <c r="O13" s="472"/>
      <c r="P13" s="450">
        <f>+F13+G13</f>
        <v>0</v>
      </c>
      <c r="Q13" s="451"/>
      <c r="R13" s="451"/>
      <c r="S13" s="452"/>
      <c r="T13" s="452"/>
    </row>
    <row r="14" spans="1:39" s="19" customFormat="1" ht="22.5" hidden="1" thickBot="1" x14ac:dyDescent="0.25">
      <c r="A14" s="17"/>
      <c r="B14" s="17"/>
      <c r="C14" s="17"/>
      <c r="D14" s="17"/>
      <c r="E14" s="30" t="s">
        <v>10</v>
      </c>
      <c r="F14" s="34"/>
      <c r="G14" s="34"/>
      <c r="H14" s="34"/>
      <c r="I14" s="34"/>
      <c r="J14" s="34"/>
      <c r="K14" s="18"/>
      <c r="L14" s="18"/>
      <c r="M14" s="34"/>
      <c r="N14" s="34"/>
      <c r="O14" s="473"/>
      <c r="P14" s="453"/>
      <c r="Q14" s="453"/>
      <c r="R14" s="453"/>
      <c r="S14" s="453"/>
      <c r="T14" s="453"/>
    </row>
    <row r="15" spans="1:39" s="19" customFormat="1" ht="22.5" hidden="1" thickBot="1" x14ac:dyDescent="0.25">
      <c r="A15" s="6"/>
      <c r="B15" s="6"/>
      <c r="C15" s="6"/>
      <c r="D15" s="6"/>
      <c r="E15" s="322"/>
      <c r="F15" s="320"/>
      <c r="G15" s="319"/>
      <c r="H15" s="319"/>
      <c r="I15" s="320"/>
      <c r="J15" s="320"/>
      <c r="K15" s="321"/>
      <c r="L15" s="321"/>
      <c r="M15" s="320"/>
      <c r="N15" s="320"/>
      <c r="O15" s="476"/>
      <c r="P15" s="453"/>
      <c r="Q15" s="453"/>
      <c r="R15" s="453"/>
      <c r="S15" s="453"/>
      <c r="T15" s="453"/>
    </row>
    <row r="16" spans="1:39" s="9" customFormat="1" ht="22.5" hidden="1" thickBot="1" x14ac:dyDescent="0.25">
      <c r="A16" s="6"/>
      <c r="B16" s="6"/>
      <c r="C16" s="6"/>
      <c r="D16" s="6"/>
      <c r="E16" s="7"/>
      <c r="F16" s="10"/>
      <c r="G16" s="11"/>
      <c r="H16" s="11"/>
      <c r="I16" s="11"/>
      <c r="J16" s="11"/>
      <c r="K16" s="10"/>
      <c r="L16" s="10"/>
      <c r="M16" s="11"/>
      <c r="N16" s="11"/>
      <c r="O16" s="446"/>
      <c r="P16" s="437"/>
      <c r="Q16" s="437"/>
      <c r="R16" s="437"/>
      <c r="S16" s="437"/>
      <c r="T16" s="437"/>
    </row>
    <row r="17" spans="1:47" s="19" customFormat="1" ht="22.5" hidden="1" thickBot="1" x14ac:dyDescent="0.55000000000000004">
      <c r="A17" s="244"/>
      <c r="B17" s="244"/>
      <c r="C17" s="244"/>
      <c r="D17" s="244"/>
      <c r="E17" s="245" t="s">
        <v>33</v>
      </c>
      <c r="F17" s="259">
        <f>SUM(F16:F16)</f>
        <v>0</v>
      </c>
      <c r="G17" s="246">
        <f>SUM(G15:G16)</f>
        <v>0</v>
      </c>
      <c r="H17" s="246">
        <f>SUM(H15:H16)</f>
        <v>0</v>
      </c>
      <c r="I17" s="259"/>
      <c r="J17" s="259">
        <f>SUM(J16:J16)</f>
        <v>0</v>
      </c>
      <c r="K17" s="259">
        <f>SUM(K16:K16)</f>
        <v>0</v>
      </c>
      <c r="L17" s="259">
        <f>SUM(L16:L16)</f>
        <v>0</v>
      </c>
      <c r="M17" s="259"/>
      <c r="N17" s="259"/>
      <c r="O17" s="471"/>
      <c r="P17" s="455">
        <f>+F17+G17</f>
        <v>0</v>
      </c>
      <c r="Q17" s="451"/>
      <c r="R17" s="451"/>
      <c r="S17" s="453"/>
      <c r="T17" s="453"/>
    </row>
    <row r="18" spans="1:47" s="28" customFormat="1" ht="22.5" thickBot="1" x14ac:dyDescent="0.55000000000000004">
      <c r="A18" s="247">
        <f>+A13+A17</f>
        <v>0</v>
      </c>
      <c r="B18" s="248"/>
      <c r="C18" s="248"/>
      <c r="D18" s="248"/>
      <c r="E18" s="248" t="s">
        <v>172</v>
      </c>
      <c r="F18" s="260">
        <f>F13+F17</f>
        <v>0</v>
      </c>
      <c r="G18" s="310">
        <f>+G13+G17</f>
        <v>0</v>
      </c>
      <c r="H18" s="310">
        <f>+H13+H17</f>
        <v>0</v>
      </c>
      <c r="I18" s="249"/>
      <c r="J18" s="249">
        <f>J13+J17</f>
        <v>0</v>
      </c>
      <c r="K18" s="249">
        <f>K13+K17</f>
        <v>0</v>
      </c>
      <c r="L18" s="249">
        <f>L13+L17</f>
        <v>0</v>
      </c>
      <c r="M18" s="249"/>
      <c r="N18" s="249"/>
      <c r="O18" s="474"/>
      <c r="P18" s="436">
        <f>+P13+P17</f>
        <v>0</v>
      </c>
      <c r="Q18" s="457"/>
      <c r="R18" s="457"/>
      <c r="S18" s="434"/>
      <c r="T18" s="434"/>
      <c r="U18" s="2"/>
      <c r="V18" s="2"/>
      <c r="W18" s="2"/>
      <c r="X18" s="2"/>
      <c r="Y18" s="2"/>
      <c r="Z18" s="2"/>
      <c r="AA18" s="2"/>
      <c r="AB18" s="2"/>
    </row>
    <row r="19" spans="1:47" s="9" customFormat="1" x14ac:dyDescent="0.2">
      <c r="A19" s="15"/>
      <c r="B19" s="15"/>
      <c r="C19" s="15"/>
      <c r="D19" s="15"/>
      <c r="E19" s="31"/>
      <c r="F19" s="104"/>
      <c r="G19" s="20"/>
      <c r="H19" s="20"/>
      <c r="I19" s="20"/>
      <c r="J19" s="20"/>
      <c r="K19" s="104"/>
      <c r="L19" s="104"/>
      <c r="M19" s="20"/>
      <c r="N19" s="20"/>
      <c r="O19" s="446"/>
      <c r="P19" s="437"/>
      <c r="Q19" s="437"/>
      <c r="R19" s="437"/>
      <c r="S19" s="437"/>
      <c r="T19" s="437"/>
    </row>
    <row r="20" spans="1:47" s="9" customFormat="1" x14ac:dyDescent="0.5">
      <c r="A20" s="15"/>
      <c r="B20" s="15"/>
      <c r="C20" s="15"/>
      <c r="D20" s="15"/>
      <c r="E20" s="31"/>
      <c r="F20" s="261"/>
      <c r="G20" s="20"/>
      <c r="H20" s="20"/>
      <c r="I20" s="20"/>
      <c r="J20" s="20"/>
      <c r="K20" s="104"/>
      <c r="L20" s="104"/>
      <c r="M20" s="20"/>
      <c r="N20" s="20"/>
      <c r="O20" s="446"/>
      <c r="P20" s="437"/>
      <c r="Q20" s="437"/>
      <c r="R20" s="437"/>
      <c r="S20" s="437"/>
      <c r="T20" s="437"/>
    </row>
    <row r="22" spans="1:47" s="23" customFormat="1" ht="22.5" thickBot="1" x14ac:dyDescent="0.55000000000000004">
      <c r="A22" s="22"/>
      <c r="B22" s="22"/>
      <c r="C22" s="22"/>
      <c r="D22" s="22"/>
      <c r="E22" s="81" t="s">
        <v>99</v>
      </c>
      <c r="F22" s="262"/>
      <c r="G22" s="238"/>
      <c r="H22" s="125"/>
      <c r="I22" s="125"/>
      <c r="J22" s="125"/>
      <c r="K22" s="190"/>
      <c r="L22" s="190"/>
      <c r="M22" s="125"/>
      <c r="N22" s="125"/>
      <c r="O22" s="470"/>
      <c r="P22" s="434"/>
      <c r="Q22" s="434"/>
      <c r="R22" s="434"/>
      <c r="S22" s="434"/>
      <c r="T22" s="43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4"/>
      <c r="AN22" s="24"/>
      <c r="AO22" s="24"/>
      <c r="AP22" s="24"/>
      <c r="AQ22" s="24"/>
      <c r="AR22" s="24"/>
      <c r="AS22" s="24"/>
      <c r="AT22" s="24"/>
      <c r="AU22" s="24"/>
    </row>
    <row r="23" spans="1:47" s="23" customFormat="1" ht="22.5" thickTop="1" x14ac:dyDescent="0.5">
      <c r="A23" s="22"/>
      <c r="B23" s="22"/>
      <c r="C23" s="22"/>
      <c r="D23" s="22"/>
      <c r="E23" s="23" t="s">
        <v>25</v>
      </c>
      <c r="F23" s="263"/>
      <c r="G23" s="107"/>
      <c r="H23" s="107"/>
      <c r="I23" s="107"/>
      <c r="J23" s="107"/>
      <c r="K23" s="190"/>
      <c r="L23" s="190"/>
      <c r="M23" s="107"/>
      <c r="N23" s="107"/>
      <c r="O23" s="470"/>
      <c r="P23" s="434"/>
      <c r="Q23" s="434"/>
      <c r="R23" s="434"/>
      <c r="S23" s="434"/>
      <c r="T23" s="43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4"/>
      <c r="AH23" s="24"/>
      <c r="AI23" s="24"/>
      <c r="AJ23" s="24"/>
      <c r="AK23" s="24"/>
      <c r="AL23" s="24"/>
      <c r="AM23" s="24"/>
      <c r="AN23" s="24"/>
      <c r="AO23" s="24"/>
      <c r="AP23" s="24"/>
      <c r="AQ23" s="24"/>
      <c r="AR23" s="24"/>
      <c r="AS23" s="24"/>
      <c r="AT23" s="24"/>
      <c r="AU23" s="24"/>
    </row>
    <row r="24" spans="1:47" s="23" customFormat="1" x14ac:dyDescent="0.5">
      <c r="A24" s="22"/>
      <c r="B24" s="22"/>
      <c r="C24" s="22"/>
      <c r="D24" s="22"/>
      <c r="E24" s="23" t="s">
        <v>98</v>
      </c>
      <c r="F24" s="263"/>
      <c r="G24" s="107"/>
      <c r="H24" s="107"/>
      <c r="I24" s="107"/>
      <c r="J24" s="107"/>
      <c r="K24" s="190"/>
      <c r="L24" s="190"/>
      <c r="M24" s="107"/>
      <c r="N24" s="107"/>
      <c r="O24" s="470"/>
      <c r="P24" s="434"/>
      <c r="Q24" s="434"/>
      <c r="R24" s="434"/>
      <c r="S24" s="434"/>
      <c r="T24" s="43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  <c r="AM24" s="24"/>
      <c r="AN24" s="24"/>
      <c r="AO24" s="24"/>
      <c r="AP24" s="24"/>
      <c r="AQ24" s="24"/>
      <c r="AR24" s="24"/>
      <c r="AS24" s="24"/>
      <c r="AT24" s="24"/>
      <c r="AU24" s="24"/>
    </row>
    <row r="25" spans="1:47" s="23" customFormat="1" x14ac:dyDescent="0.5">
      <c r="A25" s="22"/>
      <c r="B25" s="22"/>
      <c r="C25" s="22"/>
      <c r="D25" s="22"/>
      <c r="E25" s="23" t="s">
        <v>18</v>
      </c>
      <c r="F25" s="263"/>
      <c r="G25" s="107"/>
      <c r="H25" s="107"/>
      <c r="I25" s="107"/>
      <c r="J25" s="107"/>
      <c r="K25" s="190"/>
      <c r="L25" s="190"/>
      <c r="M25" s="107"/>
      <c r="N25" s="107"/>
      <c r="O25" s="470"/>
      <c r="P25" s="434"/>
      <c r="Q25" s="434"/>
      <c r="R25" s="434"/>
      <c r="S25" s="434"/>
      <c r="T25" s="43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24"/>
      <c r="AK25" s="24"/>
      <c r="AL25" s="24"/>
      <c r="AM25" s="24"/>
      <c r="AN25" s="24"/>
      <c r="AO25" s="24"/>
      <c r="AP25" s="24"/>
      <c r="AQ25" s="24"/>
      <c r="AR25" s="24"/>
      <c r="AS25" s="24"/>
      <c r="AT25" s="24"/>
      <c r="AU25" s="24"/>
    </row>
  </sheetData>
  <autoFilter ref="O1:O25"/>
  <mergeCells count="21">
    <mergeCell ref="A1:N1"/>
    <mergeCell ref="A2:N2"/>
    <mergeCell ref="A3:N3"/>
    <mergeCell ref="R5:R8"/>
    <mergeCell ref="D5:D8"/>
    <mergeCell ref="C5:C8"/>
    <mergeCell ref="F6:F8"/>
    <mergeCell ref="G6:G8"/>
    <mergeCell ref="Q5:Q8"/>
    <mergeCell ref="J5:J8"/>
    <mergeCell ref="M5:M8"/>
    <mergeCell ref="K5:K8"/>
    <mergeCell ref="L5:L8"/>
    <mergeCell ref="E5:E8"/>
    <mergeCell ref="N5:N8"/>
    <mergeCell ref="F4:G4"/>
    <mergeCell ref="A5:A8"/>
    <mergeCell ref="B5:B8"/>
    <mergeCell ref="F5:H5"/>
    <mergeCell ref="I5:I8"/>
    <mergeCell ref="H6:H8"/>
  </mergeCells>
  <phoneticPr fontId="2" type="noConversion"/>
  <pageMargins left="0.74803149606299213" right="0.74803149606299213" top="0.59055118110236227" bottom="0.39370078740157483" header="0.51181102362204722" footer="0.51181102362204722"/>
  <pageSetup paperSize="9" scale="95" orientation="landscape" blackAndWhite="1" r:id="rId1"/>
  <headerFooter alignWithMargins="0"/>
  <rowBreaks count="1" manualBreakCount="1">
    <brk id="18" max="16383" man="1"/>
  </rowBreaks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5"/>
  <sheetViews>
    <sheetView zoomScaleNormal="100" zoomScaleSheetLayoutView="100" workbookViewId="0">
      <selection activeCell="N7" sqref="N7"/>
    </sheetView>
  </sheetViews>
  <sheetFormatPr defaultRowHeight="21.75" x14ac:dyDescent="0.5"/>
  <cols>
    <col min="1" max="1" width="5.85546875" style="3" customWidth="1"/>
    <col min="2" max="3" width="6.7109375" style="3" customWidth="1"/>
    <col min="4" max="4" width="8.42578125" style="3" customWidth="1"/>
    <col min="5" max="5" width="43" style="1" customWidth="1"/>
    <col min="6" max="6" width="14.5703125" style="264" customWidth="1"/>
    <col min="7" max="8" width="15.42578125" style="106" customWidth="1"/>
    <col min="9" max="9" width="48.42578125" style="106" customWidth="1"/>
    <col min="10" max="10" width="13.140625" style="106" hidden="1" customWidth="1"/>
    <col min="11" max="11" width="12.28515625" style="156" hidden="1" customWidth="1"/>
    <col min="12" max="12" width="9.140625" style="156" hidden="1" customWidth="1"/>
    <col min="13" max="13" width="17.5703125" style="156" customWidth="1"/>
    <col min="14" max="14" width="8.7109375" style="2" customWidth="1"/>
    <col min="15" max="26" width="9.140625" style="2"/>
    <col min="27" max="16384" width="9.140625" style="1"/>
  </cols>
  <sheetData>
    <row r="1" spans="1:37" x14ac:dyDescent="0.5">
      <c r="A1" s="725" t="s">
        <v>208</v>
      </c>
      <c r="B1" s="725"/>
      <c r="C1" s="725"/>
      <c r="D1" s="725"/>
      <c r="E1" s="725"/>
      <c r="F1" s="725"/>
      <c r="G1" s="725"/>
      <c r="H1" s="725"/>
      <c r="I1" s="725"/>
      <c r="J1" s="725"/>
      <c r="K1" s="725"/>
      <c r="L1" s="725"/>
      <c r="M1" s="2"/>
      <c r="O1" s="2" t="s">
        <v>261</v>
      </c>
      <c r="Q1" s="2" t="s">
        <v>202</v>
      </c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</row>
    <row r="2" spans="1:37" x14ac:dyDescent="0.5">
      <c r="A2" s="725" t="s">
        <v>8</v>
      </c>
      <c r="B2" s="725"/>
      <c r="C2" s="725"/>
      <c r="D2" s="725"/>
      <c r="E2" s="725"/>
      <c r="F2" s="725"/>
      <c r="G2" s="725"/>
      <c r="H2" s="725"/>
      <c r="I2" s="725"/>
      <c r="J2" s="725"/>
      <c r="K2" s="725"/>
      <c r="L2" s="725"/>
      <c r="M2" s="347" t="s">
        <v>259</v>
      </c>
      <c r="N2" s="2" t="s">
        <v>207</v>
      </c>
      <c r="O2" s="146">
        <f>SUM(F11:F12)</f>
        <v>0</v>
      </c>
      <c r="P2" s="146" t="s">
        <v>207</v>
      </c>
      <c r="Q2" s="2" t="s">
        <v>207</v>
      </c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</row>
    <row r="3" spans="1:37" x14ac:dyDescent="0.5">
      <c r="A3" s="725" t="s">
        <v>149</v>
      </c>
      <c r="B3" s="725"/>
      <c r="C3" s="725"/>
      <c r="D3" s="725"/>
      <c r="E3" s="725"/>
      <c r="F3" s="725"/>
      <c r="G3" s="725"/>
      <c r="H3" s="725"/>
      <c r="I3" s="725"/>
      <c r="J3" s="725"/>
      <c r="K3" s="725"/>
      <c r="L3" s="725"/>
      <c r="M3" s="9" t="s">
        <v>260</v>
      </c>
      <c r="N3" s="1" t="s">
        <v>207</v>
      </c>
      <c r="O3" s="430" t="s">
        <v>207</v>
      </c>
      <c r="P3" s="431" t="s">
        <v>207</v>
      </c>
      <c r="Q3" s="430" t="s">
        <v>207</v>
      </c>
      <c r="R3" s="1"/>
      <c r="S3" s="1"/>
      <c r="T3" s="1"/>
      <c r="U3" s="1"/>
      <c r="V3" s="1"/>
      <c r="W3" s="1"/>
      <c r="X3" s="1"/>
      <c r="Y3" s="1"/>
      <c r="Z3" s="1"/>
    </row>
    <row r="4" spans="1:37" ht="18" customHeight="1" x14ac:dyDescent="0.5">
      <c r="A4" s="1"/>
      <c r="B4" s="1"/>
      <c r="C4" s="1"/>
      <c r="D4" s="1"/>
      <c r="F4" s="745"/>
      <c r="G4" s="745"/>
      <c r="H4" s="5"/>
      <c r="I4" s="5"/>
      <c r="J4" s="5"/>
      <c r="M4" s="2" t="s">
        <v>265</v>
      </c>
      <c r="N4" s="239" t="s">
        <v>207</v>
      </c>
      <c r="O4" s="239" t="s">
        <v>207</v>
      </c>
      <c r="P4" s="2" t="s">
        <v>207</v>
      </c>
      <c r="Q4" s="2" t="s">
        <v>207</v>
      </c>
    </row>
    <row r="5" spans="1:37" ht="21.75" customHeight="1" x14ac:dyDescent="0.5">
      <c r="A5" s="723" t="s">
        <v>19</v>
      </c>
      <c r="B5" s="723" t="s">
        <v>20</v>
      </c>
      <c r="C5" s="723" t="s">
        <v>129</v>
      </c>
      <c r="D5" s="723" t="s">
        <v>21</v>
      </c>
      <c r="E5" s="723" t="s">
        <v>29</v>
      </c>
      <c r="F5" s="736" t="s">
        <v>26</v>
      </c>
      <c r="G5" s="737"/>
      <c r="H5" s="738"/>
      <c r="I5" s="726" t="s">
        <v>209</v>
      </c>
      <c r="J5" s="726" t="s">
        <v>122</v>
      </c>
      <c r="K5" s="726" t="s">
        <v>121</v>
      </c>
      <c r="L5" s="729" t="s">
        <v>123</v>
      </c>
      <c r="M5" s="423"/>
      <c r="O5" s="735" t="s">
        <v>142</v>
      </c>
      <c r="P5" s="735" t="s">
        <v>150</v>
      </c>
    </row>
    <row r="6" spans="1:37" ht="21" customHeight="1" x14ac:dyDescent="0.5">
      <c r="A6" s="724"/>
      <c r="B6" s="724"/>
      <c r="C6" s="724"/>
      <c r="D6" s="724"/>
      <c r="E6" s="724"/>
      <c r="F6" s="731" t="s">
        <v>46</v>
      </c>
      <c r="G6" s="727" t="s">
        <v>103</v>
      </c>
      <c r="H6" s="726" t="s">
        <v>150</v>
      </c>
      <c r="I6" s="727"/>
      <c r="J6" s="727"/>
      <c r="K6" s="727"/>
      <c r="L6" s="730"/>
      <c r="M6" s="423"/>
      <c r="O6" s="735"/>
      <c r="P6" s="735"/>
    </row>
    <row r="7" spans="1:37" ht="21" customHeight="1" x14ac:dyDescent="0.5">
      <c r="A7" s="724"/>
      <c r="B7" s="724"/>
      <c r="C7" s="724"/>
      <c r="D7" s="724"/>
      <c r="E7" s="724"/>
      <c r="F7" s="731"/>
      <c r="G7" s="727"/>
      <c r="H7" s="727"/>
      <c r="I7" s="727"/>
      <c r="J7" s="727"/>
      <c r="K7" s="727"/>
      <c r="L7" s="730"/>
      <c r="M7" s="423"/>
      <c r="O7" s="735"/>
      <c r="P7" s="735"/>
    </row>
    <row r="8" spans="1:37" ht="18" customHeight="1" x14ac:dyDescent="0.5">
      <c r="A8" s="724"/>
      <c r="B8" s="724"/>
      <c r="C8" s="733"/>
      <c r="D8" s="724"/>
      <c r="E8" s="724"/>
      <c r="F8" s="732"/>
      <c r="G8" s="728"/>
      <c r="H8" s="728"/>
      <c r="I8" s="728"/>
      <c r="J8" s="728"/>
      <c r="K8" s="728"/>
      <c r="L8" s="730"/>
      <c r="M8" s="423"/>
      <c r="O8" s="735"/>
      <c r="P8" s="735"/>
    </row>
    <row r="9" spans="1:37" x14ac:dyDescent="0.5">
      <c r="A9" s="12"/>
      <c r="B9" s="12"/>
      <c r="C9" s="12"/>
      <c r="D9" s="12"/>
      <c r="E9" s="32" t="s">
        <v>43</v>
      </c>
      <c r="F9" s="256"/>
      <c r="G9" s="105"/>
      <c r="H9" s="105"/>
      <c r="I9" s="105"/>
      <c r="J9" s="105"/>
      <c r="K9" s="189"/>
      <c r="L9" s="189"/>
    </row>
    <row r="10" spans="1:37" s="9" customFormat="1" x14ac:dyDescent="0.2">
      <c r="A10" s="6"/>
      <c r="B10" s="6"/>
      <c r="C10" s="6"/>
      <c r="D10" s="6"/>
      <c r="E10" s="17" t="s">
        <v>37</v>
      </c>
      <c r="F10" s="11"/>
      <c r="G10" s="11"/>
      <c r="H10" s="11"/>
      <c r="I10" s="11"/>
      <c r="J10" s="11"/>
      <c r="K10" s="10"/>
      <c r="L10" s="10"/>
      <c r="M10" s="104"/>
    </row>
    <row r="11" spans="1:37" s="9" customFormat="1" x14ac:dyDescent="0.2">
      <c r="A11" s="6"/>
      <c r="B11" s="6"/>
      <c r="C11" s="6"/>
      <c r="D11" s="6"/>
      <c r="E11" s="332"/>
      <c r="F11" s="269"/>
      <c r="G11" s="11"/>
      <c r="H11" s="11"/>
      <c r="I11" s="257"/>
      <c r="J11" s="11"/>
      <c r="K11" s="10"/>
      <c r="L11" s="10"/>
      <c r="M11" s="104"/>
    </row>
    <row r="12" spans="1:37" s="9" customFormat="1" ht="22.5" customHeight="1" x14ac:dyDescent="0.2">
      <c r="A12" s="6"/>
      <c r="B12" s="6"/>
      <c r="C12" s="6"/>
      <c r="D12" s="6"/>
      <c r="E12" s="17"/>
      <c r="F12" s="29"/>
      <c r="G12" s="11"/>
      <c r="H12" s="11"/>
      <c r="I12" s="11"/>
      <c r="J12" s="11"/>
      <c r="K12" s="10"/>
      <c r="L12" s="10"/>
      <c r="M12" s="104"/>
    </row>
    <row r="13" spans="1:37" s="14" customFormat="1" x14ac:dyDescent="0.5">
      <c r="A13" s="241">
        <f>+A11</f>
        <v>0</v>
      </c>
      <c r="B13" s="241"/>
      <c r="C13" s="241"/>
      <c r="D13" s="241"/>
      <c r="E13" s="242" t="s">
        <v>47</v>
      </c>
      <c r="F13" s="329">
        <f>SUM(F11:F12)</f>
        <v>0</v>
      </c>
      <c r="G13" s="258">
        <f>SUM(G12:G12)</f>
        <v>0</v>
      </c>
      <c r="H13" s="258">
        <f>SUM(H12:H12)</f>
        <v>0</v>
      </c>
      <c r="I13" s="258"/>
      <c r="J13" s="258">
        <f>SUM(J12:J12)</f>
        <v>0</v>
      </c>
      <c r="K13" s="258">
        <f>SUM(K12:K12)</f>
        <v>0</v>
      </c>
      <c r="L13" s="258">
        <f>SUM(L12:L12)</f>
        <v>0</v>
      </c>
      <c r="M13" s="425"/>
      <c r="N13" s="144">
        <f>+F13+G13</f>
        <v>0</v>
      </c>
      <c r="O13" s="240"/>
      <c r="P13" s="240"/>
    </row>
    <row r="14" spans="1:37" s="19" customFormat="1" x14ac:dyDescent="0.2">
      <c r="A14" s="17"/>
      <c r="B14" s="17"/>
      <c r="C14" s="17"/>
      <c r="D14" s="17"/>
      <c r="E14" s="30" t="s">
        <v>10</v>
      </c>
      <c r="F14" s="336"/>
      <c r="G14" s="34"/>
      <c r="H14" s="34"/>
      <c r="I14" s="34"/>
      <c r="J14" s="34"/>
      <c r="K14" s="18"/>
      <c r="L14" s="18"/>
      <c r="M14" s="424"/>
    </row>
    <row r="15" spans="1:37" s="19" customFormat="1" x14ac:dyDescent="0.2">
      <c r="A15" s="17"/>
      <c r="B15" s="17"/>
      <c r="C15" s="17"/>
      <c r="D15" s="17"/>
      <c r="E15" s="30"/>
      <c r="F15" s="336"/>
      <c r="G15" s="34"/>
      <c r="H15" s="34"/>
      <c r="I15" s="34"/>
      <c r="J15" s="34"/>
      <c r="K15" s="18"/>
      <c r="L15" s="18"/>
      <c r="M15" s="424"/>
    </row>
    <row r="16" spans="1:37" s="9" customFormat="1" ht="21" customHeight="1" x14ac:dyDescent="0.2">
      <c r="A16" s="6"/>
      <c r="B16" s="6"/>
      <c r="C16" s="6"/>
      <c r="D16" s="6"/>
      <c r="E16" s="7"/>
      <c r="F16" s="335"/>
      <c r="G16" s="11"/>
      <c r="H16" s="11"/>
      <c r="I16" s="11"/>
      <c r="J16" s="11"/>
      <c r="K16" s="10"/>
      <c r="L16" s="10"/>
      <c r="M16" s="104"/>
    </row>
    <row r="17" spans="1:45" s="19" customFormat="1" ht="22.5" thickBot="1" x14ac:dyDescent="0.55000000000000004">
      <c r="A17" s="244">
        <f>+A15</f>
        <v>0</v>
      </c>
      <c r="B17" s="244"/>
      <c r="C17" s="244"/>
      <c r="D17" s="244"/>
      <c r="E17" s="245" t="s">
        <v>33</v>
      </c>
      <c r="F17" s="330">
        <f>SUM(F16:F16)</f>
        <v>0</v>
      </c>
      <c r="G17" s="259">
        <f>SUM(G16:G16)</f>
        <v>0</v>
      </c>
      <c r="H17" s="259">
        <f>SUM(H16:H16)</f>
        <v>0</v>
      </c>
      <c r="I17" s="259"/>
      <c r="J17" s="259">
        <f>SUM(J16:J16)</f>
        <v>0</v>
      </c>
      <c r="K17" s="259">
        <f>SUM(K16:K16)</f>
        <v>0</v>
      </c>
      <c r="L17" s="259">
        <f>SUM(L16:L16)</f>
        <v>0</v>
      </c>
      <c r="M17" s="423"/>
      <c r="N17" s="145">
        <f>+F17+G17</f>
        <v>0</v>
      </c>
      <c r="O17" s="240"/>
      <c r="P17" s="240"/>
    </row>
    <row r="18" spans="1:45" s="28" customFormat="1" ht="22.5" thickBot="1" x14ac:dyDescent="0.55000000000000004">
      <c r="A18" s="247">
        <f>+A13+A17</f>
        <v>0</v>
      </c>
      <c r="B18" s="248"/>
      <c r="C18" s="248"/>
      <c r="D18" s="248"/>
      <c r="E18" s="248" t="s">
        <v>173</v>
      </c>
      <c r="F18" s="331">
        <f>F13+F17</f>
        <v>0</v>
      </c>
      <c r="G18" s="249">
        <f>+G13+G17</f>
        <v>0</v>
      </c>
      <c r="H18" s="249">
        <f>+H13+H17</f>
        <v>0</v>
      </c>
      <c r="I18" s="249"/>
      <c r="J18" s="249">
        <f>J13+J17</f>
        <v>0</v>
      </c>
      <c r="K18" s="249">
        <f>K13+K17</f>
        <v>0</v>
      </c>
      <c r="L18" s="249">
        <f>L13+L17</f>
        <v>0</v>
      </c>
      <c r="M18" s="426"/>
      <c r="N18" s="146">
        <f>+N13+N17</f>
        <v>0</v>
      </c>
      <c r="O18" s="250"/>
      <c r="P18" s="250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45" s="9" customFormat="1" x14ac:dyDescent="0.2">
      <c r="A19" s="15"/>
      <c r="B19" s="15"/>
      <c r="C19" s="15"/>
      <c r="D19" s="15"/>
      <c r="E19" s="31"/>
      <c r="F19" s="104"/>
      <c r="G19" s="20"/>
      <c r="H19" s="20"/>
      <c r="I19" s="20"/>
      <c r="J19" s="20"/>
      <c r="K19" s="104"/>
      <c r="L19" s="104"/>
      <c r="M19" s="104"/>
    </row>
    <row r="20" spans="1:45" s="9" customFormat="1" x14ac:dyDescent="0.5">
      <c r="A20" s="15"/>
      <c r="B20" s="15"/>
      <c r="C20" s="15"/>
      <c r="D20" s="15"/>
      <c r="E20" s="31"/>
      <c r="F20" s="261"/>
      <c r="G20" s="20"/>
      <c r="H20" s="20"/>
      <c r="I20" s="20"/>
      <c r="J20" s="20"/>
      <c r="K20" s="104"/>
      <c r="L20" s="104"/>
      <c r="M20" s="104"/>
    </row>
    <row r="22" spans="1:45" s="23" customFormat="1" ht="22.5" thickBot="1" x14ac:dyDescent="0.55000000000000004">
      <c r="A22" s="22"/>
      <c r="B22" s="22"/>
      <c r="C22" s="22"/>
      <c r="D22" s="22"/>
      <c r="E22" s="81" t="s">
        <v>99</v>
      </c>
      <c r="F22" s="262"/>
      <c r="G22" s="238"/>
      <c r="H22" s="125"/>
      <c r="I22" s="125"/>
      <c r="J22" s="125"/>
      <c r="K22" s="190"/>
      <c r="L22" s="190"/>
      <c r="M22" s="190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4"/>
      <c r="AN22" s="24"/>
      <c r="AO22" s="24"/>
      <c r="AP22" s="24"/>
      <c r="AQ22" s="24"/>
      <c r="AR22" s="24"/>
      <c r="AS22" s="24"/>
    </row>
    <row r="23" spans="1:45" s="23" customFormat="1" ht="22.5" thickTop="1" x14ac:dyDescent="0.5">
      <c r="A23" s="22"/>
      <c r="B23" s="22"/>
      <c r="C23" s="22"/>
      <c r="D23" s="22"/>
      <c r="E23" s="23" t="s">
        <v>25</v>
      </c>
      <c r="F23" s="263"/>
      <c r="G23" s="107"/>
      <c r="H23" s="107"/>
      <c r="I23" s="107"/>
      <c r="J23" s="107"/>
      <c r="K23" s="190"/>
      <c r="L23" s="190"/>
      <c r="M23" s="190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4"/>
      <c r="AH23" s="24"/>
      <c r="AI23" s="24"/>
      <c r="AJ23" s="24"/>
      <c r="AK23" s="24"/>
      <c r="AL23" s="24"/>
      <c r="AM23" s="24"/>
      <c r="AN23" s="24"/>
      <c r="AO23" s="24"/>
      <c r="AP23" s="24"/>
      <c r="AQ23" s="24"/>
      <c r="AR23" s="24"/>
      <c r="AS23" s="24"/>
    </row>
    <row r="24" spans="1:45" s="23" customFormat="1" x14ac:dyDescent="0.5">
      <c r="A24" s="22"/>
      <c r="B24" s="22"/>
      <c r="C24" s="22"/>
      <c r="D24" s="22"/>
      <c r="E24" s="23" t="s">
        <v>98</v>
      </c>
      <c r="F24" s="263"/>
      <c r="G24" s="107"/>
      <c r="H24" s="107"/>
      <c r="I24" s="107"/>
      <c r="J24" s="107"/>
      <c r="K24" s="190"/>
      <c r="L24" s="190"/>
      <c r="M24" s="190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  <c r="AM24" s="24"/>
      <c r="AN24" s="24"/>
      <c r="AO24" s="24"/>
      <c r="AP24" s="24"/>
      <c r="AQ24" s="24"/>
      <c r="AR24" s="24"/>
      <c r="AS24" s="24"/>
    </row>
    <row r="25" spans="1:45" s="23" customFormat="1" x14ac:dyDescent="0.5">
      <c r="A25" s="22"/>
      <c r="B25" s="22"/>
      <c r="C25" s="22"/>
      <c r="D25" s="22"/>
      <c r="E25" s="23" t="s">
        <v>18</v>
      </c>
      <c r="F25" s="263"/>
      <c r="G25" s="107"/>
      <c r="H25" s="107"/>
      <c r="I25" s="107"/>
      <c r="J25" s="107"/>
      <c r="K25" s="190"/>
      <c r="L25" s="190"/>
      <c r="M25" s="190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24"/>
      <c r="AK25" s="24"/>
      <c r="AL25" s="24"/>
      <c r="AM25" s="24"/>
      <c r="AN25" s="24"/>
      <c r="AO25" s="24"/>
      <c r="AP25" s="24"/>
      <c r="AQ25" s="24"/>
      <c r="AR25" s="24"/>
      <c r="AS25" s="24"/>
    </row>
  </sheetData>
  <mergeCells count="19">
    <mergeCell ref="P5:P8"/>
    <mergeCell ref="F6:F8"/>
    <mergeCell ref="G6:G8"/>
    <mergeCell ref="C5:C8"/>
    <mergeCell ref="F4:G4"/>
    <mergeCell ref="O5:O8"/>
    <mergeCell ref="I5:I8"/>
    <mergeCell ref="F5:H5"/>
    <mergeCell ref="H6:H8"/>
    <mergeCell ref="A1:L1"/>
    <mergeCell ref="A2:L2"/>
    <mergeCell ref="A3:L3"/>
    <mergeCell ref="K5:K8"/>
    <mergeCell ref="L5:L8"/>
    <mergeCell ref="A5:A8"/>
    <mergeCell ref="J5:J8"/>
    <mergeCell ref="B5:B8"/>
    <mergeCell ref="D5:D8"/>
    <mergeCell ref="E5:E8"/>
  </mergeCells>
  <pageMargins left="0.70866141732283472" right="0.70866141732283472" top="0.48" bottom="0.19685039370078741" header="0.26" footer="0.31496062992125984"/>
  <pageSetup paperSize="9" scale="85" orientation="landscape" blackAndWhite="1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26"/>
  <sheetViews>
    <sheetView zoomScaleNormal="100" zoomScaleSheetLayoutView="100" workbookViewId="0">
      <selection activeCell="O14" sqref="O14"/>
    </sheetView>
  </sheetViews>
  <sheetFormatPr defaultRowHeight="21.75" x14ac:dyDescent="0.5"/>
  <cols>
    <col min="1" max="1" width="5.85546875" style="3" customWidth="1"/>
    <col min="2" max="3" width="6.7109375" style="3" customWidth="1"/>
    <col min="4" max="4" width="8.28515625" style="3" customWidth="1"/>
    <col min="5" max="5" width="43" style="1" customWidth="1"/>
    <col min="6" max="6" width="14.5703125" style="4" customWidth="1"/>
    <col min="7" max="7" width="13.42578125" style="106" customWidth="1"/>
    <col min="8" max="8" width="12.5703125" style="106" hidden="1" customWidth="1"/>
    <col min="9" max="9" width="29.28515625" style="106" customWidth="1"/>
    <col min="10" max="10" width="13.140625" style="106" hidden="1" customWidth="1"/>
    <col min="11" max="11" width="12.28515625" style="156" hidden="1" customWidth="1"/>
    <col min="12" max="12" width="14.28515625" style="156" hidden="1" customWidth="1"/>
    <col min="13" max="13" width="29.28515625" style="106" customWidth="1"/>
    <col min="14" max="14" width="6.42578125" style="470" customWidth="1"/>
    <col min="15" max="15" width="19.5703125" style="434" bestFit="1" customWidth="1"/>
    <col min="16" max="16" width="9.140625" style="434"/>
    <col min="17" max="17" width="12.42578125" style="434" bestFit="1" customWidth="1"/>
    <col min="18" max="19" width="9.140625" style="434"/>
    <col min="20" max="27" width="9.140625" style="2"/>
    <col min="28" max="16384" width="9.140625" style="1"/>
  </cols>
  <sheetData>
    <row r="1" spans="1:38" x14ac:dyDescent="0.5">
      <c r="A1" s="725" t="s">
        <v>208</v>
      </c>
      <c r="B1" s="725"/>
      <c r="C1" s="725"/>
      <c r="D1" s="725"/>
      <c r="E1" s="725"/>
      <c r="F1" s="725"/>
      <c r="G1" s="725"/>
      <c r="H1" s="725"/>
      <c r="I1" s="725"/>
      <c r="J1" s="725"/>
      <c r="K1" s="725"/>
      <c r="L1" s="725"/>
      <c r="M1" s="725"/>
      <c r="N1" s="475"/>
      <c r="Q1" s="434" t="s">
        <v>261</v>
      </c>
      <c r="S1" s="434" t="s">
        <v>202</v>
      </c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</row>
    <row r="2" spans="1:38" x14ac:dyDescent="0.5">
      <c r="A2" s="725" t="s">
        <v>8</v>
      </c>
      <c r="B2" s="725"/>
      <c r="C2" s="725"/>
      <c r="D2" s="725"/>
      <c r="E2" s="725"/>
      <c r="F2" s="725"/>
      <c r="G2" s="725"/>
      <c r="H2" s="725"/>
      <c r="I2" s="725"/>
      <c r="J2" s="725"/>
      <c r="K2" s="725"/>
      <c r="L2" s="725"/>
      <c r="M2" s="725"/>
      <c r="N2" s="475"/>
      <c r="O2" s="435" t="s">
        <v>259</v>
      </c>
      <c r="P2" s="434">
        <v>7</v>
      </c>
      <c r="Q2" s="436">
        <f>SUM(F11:F12)</f>
        <v>0</v>
      </c>
      <c r="R2" s="436" t="s">
        <v>207</v>
      </c>
      <c r="S2" s="434" t="s">
        <v>207</v>
      </c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</row>
    <row r="3" spans="1:38" x14ac:dyDescent="0.5">
      <c r="A3" s="725" t="s">
        <v>268</v>
      </c>
      <c r="B3" s="725"/>
      <c r="C3" s="725"/>
      <c r="D3" s="725"/>
      <c r="E3" s="725"/>
      <c r="F3" s="725"/>
      <c r="G3" s="725"/>
      <c r="H3" s="725"/>
      <c r="I3" s="725"/>
      <c r="J3" s="725"/>
      <c r="K3" s="725"/>
      <c r="L3" s="725"/>
      <c r="M3" s="725"/>
      <c r="N3" s="475"/>
      <c r="O3" s="437" t="s">
        <v>260</v>
      </c>
      <c r="P3" s="438" t="s">
        <v>207</v>
      </c>
      <c r="Q3" s="439" t="s">
        <v>207</v>
      </c>
      <c r="R3" s="440" t="s">
        <v>207</v>
      </c>
      <c r="S3" s="439" t="s">
        <v>207</v>
      </c>
      <c r="T3" s="1"/>
      <c r="U3" s="1"/>
      <c r="V3" s="1"/>
      <c r="W3" s="1"/>
      <c r="X3" s="1"/>
      <c r="Y3" s="1"/>
      <c r="Z3" s="1"/>
      <c r="AA3" s="1"/>
    </row>
    <row r="4" spans="1:38" x14ac:dyDescent="0.5">
      <c r="A4" s="1"/>
      <c r="B4" s="1"/>
      <c r="C4" s="1"/>
      <c r="D4" s="1"/>
      <c r="F4" s="734"/>
      <c r="G4" s="734"/>
      <c r="H4" s="3"/>
      <c r="I4" s="3"/>
      <c r="J4" s="5"/>
      <c r="M4" s="3"/>
      <c r="O4" s="434" t="s">
        <v>266</v>
      </c>
      <c r="P4" s="442" t="s">
        <v>207</v>
      </c>
      <c r="Q4" s="442" t="s">
        <v>207</v>
      </c>
      <c r="R4" s="434" t="s">
        <v>207</v>
      </c>
      <c r="S4" s="434" t="s">
        <v>207</v>
      </c>
    </row>
    <row r="5" spans="1:38" ht="21.75" customHeight="1" x14ac:dyDescent="0.5">
      <c r="A5" s="723" t="s">
        <v>19</v>
      </c>
      <c r="B5" s="723" t="s">
        <v>20</v>
      </c>
      <c r="C5" s="723" t="s">
        <v>129</v>
      </c>
      <c r="D5" s="723" t="s">
        <v>21</v>
      </c>
      <c r="E5" s="723" t="s">
        <v>29</v>
      </c>
      <c r="F5" s="736" t="s">
        <v>26</v>
      </c>
      <c r="G5" s="737"/>
      <c r="H5" s="738"/>
      <c r="I5" s="726" t="s">
        <v>264</v>
      </c>
      <c r="J5" s="726" t="s">
        <v>122</v>
      </c>
      <c r="K5" s="726" t="s">
        <v>121</v>
      </c>
      <c r="L5" s="729" t="s">
        <v>123</v>
      </c>
      <c r="M5" s="741" t="s">
        <v>267</v>
      </c>
      <c r="N5" s="471"/>
      <c r="P5" s="744" t="s">
        <v>142</v>
      </c>
      <c r="Q5" s="744" t="s">
        <v>150</v>
      </c>
    </row>
    <row r="6" spans="1:38" ht="21" customHeight="1" x14ac:dyDescent="0.5">
      <c r="A6" s="724"/>
      <c r="B6" s="724"/>
      <c r="C6" s="724"/>
      <c r="D6" s="724"/>
      <c r="E6" s="724"/>
      <c r="F6" s="731" t="s">
        <v>46</v>
      </c>
      <c r="G6" s="727" t="s">
        <v>103</v>
      </c>
      <c r="H6" s="726" t="s">
        <v>150</v>
      </c>
      <c r="I6" s="727"/>
      <c r="J6" s="727"/>
      <c r="K6" s="727"/>
      <c r="L6" s="730"/>
      <c r="M6" s="742"/>
      <c r="N6" s="471"/>
      <c r="P6" s="744"/>
      <c r="Q6" s="744"/>
    </row>
    <row r="7" spans="1:38" ht="21" customHeight="1" x14ac:dyDescent="0.5">
      <c r="A7" s="724"/>
      <c r="B7" s="724"/>
      <c r="C7" s="724"/>
      <c r="D7" s="724"/>
      <c r="E7" s="724"/>
      <c r="F7" s="731"/>
      <c r="G7" s="727"/>
      <c r="H7" s="727"/>
      <c r="I7" s="727"/>
      <c r="J7" s="727"/>
      <c r="K7" s="727"/>
      <c r="L7" s="730"/>
      <c r="M7" s="742"/>
      <c r="N7" s="471"/>
      <c r="P7" s="744"/>
      <c r="Q7" s="744"/>
    </row>
    <row r="8" spans="1:38" ht="18" customHeight="1" x14ac:dyDescent="0.5">
      <c r="A8" s="724"/>
      <c r="B8" s="724"/>
      <c r="C8" s="733"/>
      <c r="D8" s="724"/>
      <c r="E8" s="724"/>
      <c r="F8" s="732"/>
      <c r="G8" s="728"/>
      <c r="H8" s="728"/>
      <c r="I8" s="728"/>
      <c r="J8" s="728"/>
      <c r="K8" s="728"/>
      <c r="L8" s="730"/>
      <c r="M8" s="743"/>
      <c r="N8" s="471"/>
      <c r="P8" s="744"/>
      <c r="Q8" s="744"/>
    </row>
    <row r="9" spans="1:38" x14ac:dyDescent="0.5">
      <c r="A9" s="12"/>
      <c r="B9" s="12"/>
      <c r="C9" s="12"/>
      <c r="D9" s="12"/>
      <c r="E9" s="32" t="s">
        <v>39</v>
      </c>
      <c r="F9" s="12"/>
      <c r="G9" s="105"/>
      <c r="H9" s="105"/>
      <c r="I9" s="105"/>
      <c r="J9" s="105"/>
      <c r="K9" s="189"/>
      <c r="L9" s="189"/>
      <c r="M9" s="105"/>
    </row>
    <row r="10" spans="1:38" s="9" customFormat="1" x14ac:dyDescent="0.2">
      <c r="A10" s="6"/>
      <c r="B10" s="6"/>
      <c r="C10" s="6"/>
      <c r="D10" s="6"/>
      <c r="E10" s="17" t="s">
        <v>37</v>
      </c>
      <c r="F10" s="29"/>
      <c r="G10" s="11"/>
      <c r="H10" s="11"/>
      <c r="I10" s="11"/>
      <c r="J10" s="11"/>
      <c r="K10" s="10"/>
      <c r="L10" s="10"/>
      <c r="M10" s="11"/>
      <c r="N10" s="446"/>
      <c r="O10" s="437"/>
      <c r="P10" s="437"/>
      <c r="Q10" s="437"/>
      <c r="R10" s="437"/>
      <c r="S10" s="437"/>
    </row>
    <row r="11" spans="1:38" s="9" customFormat="1" x14ac:dyDescent="0.2">
      <c r="A11" s="271"/>
      <c r="B11" s="271"/>
      <c r="C11" s="370"/>
      <c r="D11" s="271"/>
      <c r="E11" s="361"/>
      <c r="F11" s="367"/>
      <c r="G11" s="269"/>
      <c r="H11" s="269"/>
      <c r="I11" s="269"/>
      <c r="J11" s="11"/>
      <c r="K11" s="10"/>
      <c r="L11" s="10"/>
      <c r="M11" s="269"/>
      <c r="N11" s="445">
        <v>1</v>
      </c>
      <c r="O11" s="437"/>
      <c r="P11" s="437"/>
      <c r="Q11" s="437"/>
      <c r="R11" s="437"/>
      <c r="S11" s="437"/>
    </row>
    <row r="12" spans="1:38" s="9" customFormat="1" x14ac:dyDescent="0.2">
      <c r="A12" s="271"/>
      <c r="B12" s="271"/>
      <c r="C12" s="370"/>
      <c r="D12" s="271"/>
      <c r="E12" s="361"/>
      <c r="F12" s="367"/>
      <c r="G12" s="269"/>
      <c r="H12" s="269"/>
      <c r="I12" s="269"/>
      <c r="J12" s="11"/>
      <c r="K12" s="10"/>
      <c r="L12" s="10"/>
      <c r="M12" s="269"/>
      <c r="N12" s="445">
        <v>1</v>
      </c>
      <c r="O12" s="437"/>
      <c r="P12" s="437"/>
      <c r="Q12" s="437"/>
      <c r="R12" s="437"/>
      <c r="S12" s="437"/>
    </row>
    <row r="13" spans="1:38" s="9" customFormat="1" x14ac:dyDescent="0.2">
      <c r="A13" s="6"/>
      <c r="B13" s="13"/>
      <c r="C13" s="13"/>
      <c r="D13" s="13"/>
      <c r="E13" s="7"/>
      <c r="F13" s="16"/>
      <c r="G13" s="11"/>
      <c r="H13" s="11"/>
      <c r="I13" s="11"/>
      <c r="J13" s="11"/>
      <c r="K13" s="10"/>
      <c r="L13" s="10"/>
      <c r="M13" s="11"/>
      <c r="N13" s="446"/>
      <c r="O13" s="437"/>
      <c r="P13" s="437"/>
      <c r="Q13" s="437"/>
      <c r="R13" s="437"/>
      <c r="S13" s="437"/>
    </row>
    <row r="14" spans="1:38" s="14" customFormat="1" ht="22.5" thickBot="1" x14ac:dyDescent="0.55000000000000004">
      <c r="A14" s="241">
        <f>+A12</f>
        <v>0</v>
      </c>
      <c r="B14" s="241"/>
      <c r="C14" s="241"/>
      <c r="D14" s="241"/>
      <c r="E14" s="242" t="s">
        <v>47</v>
      </c>
      <c r="F14" s="329">
        <f>SUM(F11:F13)</f>
        <v>0</v>
      </c>
      <c r="G14" s="243">
        <f>SUM(G13:G13)</f>
        <v>0</v>
      </c>
      <c r="H14" s="243">
        <f>SUM(H13:H13)</f>
        <v>0</v>
      </c>
      <c r="I14" s="243"/>
      <c r="J14" s="243">
        <f>SUM(J13:J13)</f>
        <v>0</v>
      </c>
      <c r="K14" s="243">
        <f>SUM(K13:K13)</f>
        <v>0</v>
      </c>
      <c r="L14" s="243">
        <f>SUM(L13:L13)</f>
        <v>0</v>
      </c>
      <c r="M14" s="243"/>
      <c r="N14" s="477"/>
      <c r="O14" s="450">
        <f>+F14+G14</f>
        <v>0</v>
      </c>
      <c r="P14" s="451"/>
      <c r="Q14" s="451"/>
      <c r="R14" s="452"/>
      <c r="S14" s="452"/>
    </row>
    <row r="15" spans="1:38" s="19" customFormat="1" ht="22.5" hidden="1" thickBot="1" x14ac:dyDescent="0.25">
      <c r="A15" s="17"/>
      <c r="B15" s="17"/>
      <c r="C15" s="17"/>
      <c r="D15" s="17"/>
      <c r="E15" s="30" t="s">
        <v>10</v>
      </c>
      <c r="F15" s="33"/>
      <c r="G15" s="34"/>
      <c r="H15" s="34"/>
      <c r="I15" s="34"/>
      <c r="J15" s="34"/>
      <c r="K15" s="18"/>
      <c r="L15" s="18"/>
      <c r="M15" s="34"/>
      <c r="N15" s="473"/>
      <c r="O15" s="453"/>
      <c r="P15" s="453"/>
      <c r="Q15" s="453"/>
      <c r="R15" s="453"/>
      <c r="S15" s="453"/>
    </row>
    <row r="16" spans="1:38" s="19" customFormat="1" ht="22.5" hidden="1" thickBot="1" x14ac:dyDescent="0.25">
      <c r="A16" s="17"/>
      <c r="B16" s="17"/>
      <c r="C16" s="17"/>
      <c r="D16" s="17"/>
      <c r="E16" s="30"/>
      <c r="F16" s="33"/>
      <c r="G16" s="34"/>
      <c r="H16" s="34"/>
      <c r="I16" s="34"/>
      <c r="J16" s="34"/>
      <c r="K16" s="18"/>
      <c r="L16" s="18"/>
      <c r="M16" s="34"/>
      <c r="N16" s="473"/>
      <c r="O16" s="453"/>
      <c r="P16" s="453"/>
      <c r="Q16" s="453"/>
      <c r="R16" s="453"/>
      <c r="S16" s="453"/>
    </row>
    <row r="17" spans="1:46" s="9" customFormat="1" ht="22.5" hidden="1" thickBot="1" x14ac:dyDescent="0.25">
      <c r="A17" s="6"/>
      <c r="B17" s="6"/>
      <c r="C17" s="6"/>
      <c r="D17" s="6"/>
      <c r="E17" s="7"/>
      <c r="F17" s="8"/>
      <c r="G17" s="11"/>
      <c r="H17" s="11"/>
      <c r="I17" s="11"/>
      <c r="J17" s="11"/>
      <c r="K17" s="10"/>
      <c r="L17" s="10"/>
      <c r="M17" s="11"/>
      <c r="N17" s="446"/>
      <c r="O17" s="437"/>
      <c r="P17" s="437"/>
      <c r="Q17" s="437"/>
      <c r="R17" s="437"/>
      <c r="S17" s="437"/>
    </row>
    <row r="18" spans="1:46" s="19" customFormat="1" ht="22.5" hidden="1" thickBot="1" x14ac:dyDescent="0.55000000000000004">
      <c r="A18" s="244">
        <f>+A16</f>
        <v>0</v>
      </c>
      <c r="B18" s="244"/>
      <c r="C18" s="244"/>
      <c r="D18" s="244"/>
      <c r="E18" s="245" t="s">
        <v>33</v>
      </c>
      <c r="F18" s="330">
        <f>SUM(F17:F17)</f>
        <v>0</v>
      </c>
      <c r="G18" s="246">
        <f>SUM(G17:G17)</f>
        <v>0</v>
      </c>
      <c r="H18" s="246">
        <f>SUM(H17:H17)</f>
        <v>0</v>
      </c>
      <c r="I18" s="246"/>
      <c r="J18" s="246">
        <f>SUM(J17:J17)</f>
        <v>0</v>
      </c>
      <c r="K18" s="246">
        <f>SUM(K17:K17)</f>
        <v>0</v>
      </c>
      <c r="L18" s="246">
        <f>SUM(L17:L17)</f>
        <v>0</v>
      </c>
      <c r="M18" s="246"/>
      <c r="N18" s="478"/>
      <c r="O18" s="455">
        <f>+F18+G18</f>
        <v>0</v>
      </c>
      <c r="P18" s="451"/>
      <c r="Q18" s="451"/>
      <c r="R18" s="453"/>
      <c r="S18" s="453"/>
    </row>
    <row r="19" spans="1:46" s="28" customFormat="1" ht="22.5" thickBot="1" x14ac:dyDescent="0.55000000000000004">
      <c r="A19" s="247">
        <f>+A14+A18</f>
        <v>0</v>
      </c>
      <c r="B19" s="248"/>
      <c r="C19" s="248"/>
      <c r="D19" s="248"/>
      <c r="E19" s="248" t="s">
        <v>160</v>
      </c>
      <c r="F19" s="331">
        <f>F14+F18</f>
        <v>0</v>
      </c>
      <c r="G19" s="310">
        <f>+G14+G18</f>
        <v>0</v>
      </c>
      <c r="H19" s="310">
        <f>+H14+H18</f>
        <v>0</v>
      </c>
      <c r="I19" s="249"/>
      <c r="J19" s="249">
        <f>J14+J18</f>
        <v>0</v>
      </c>
      <c r="K19" s="249">
        <f>K14+K18</f>
        <v>0</v>
      </c>
      <c r="L19" s="249">
        <f>L14+L18</f>
        <v>0</v>
      </c>
      <c r="M19" s="249"/>
      <c r="N19" s="474"/>
      <c r="O19" s="436">
        <f>+O14+O18</f>
        <v>0</v>
      </c>
      <c r="P19" s="457"/>
      <c r="Q19" s="457"/>
      <c r="R19" s="434"/>
      <c r="S19" s="434"/>
      <c r="T19" s="2"/>
      <c r="U19" s="2"/>
      <c r="V19" s="2"/>
      <c r="W19" s="2"/>
      <c r="X19" s="2"/>
      <c r="Y19" s="2"/>
      <c r="Z19" s="2"/>
      <c r="AA19" s="2"/>
    </row>
    <row r="20" spans="1:46" s="9" customFormat="1" x14ac:dyDescent="0.2">
      <c r="A20" s="15"/>
      <c r="B20" s="15"/>
      <c r="C20" s="15"/>
      <c r="D20" s="15"/>
      <c r="E20" s="31"/>
      <c r="F20" s="21"/>
      <c r="G20" s="20"/>
      <c r="H20" s="20"/>
      <c r="I20" s="20"/>
      <c r="J20" s="20"/>
      <c r="K20" s="104"/>
      <c r="L20" s="104"/>
      <c r="M20" s="20"/>
      <c r="N20" s="446"/>
      <c r="O20" s="437"/>
      <c r="P20" s="437"/>
      <c r="Q20" s="437"/>
      <c r="R20" s="437"/>
      <c r="S20" s="437"/>
    </row>
    <row r="21" spans="1:46" s="9" customFormat="1" x14ac:dyDescent="0.5">
      <c r="A21" s="15"/>
      <c r="B21" s="15"/>
      <c r="C21" s="15"/>
      <c r="D21" s="15"/>
      <c r="E21" s="31"/>
      <c r="F21" s="35"/>
      <c r="G21" s="20"/>
      <c r="H21" s="20"/>
      <c r="I21" s="20"/>
      <c r="J21" s="20"/>
      <c r="K21" s="104"/>
      <c r="L21" s="104"/>
      <c r="M21" s="20"/>
      <c r="N21" s="446"/>
      <c r="O21" s="437"/>
      <c r="P21" s="437"/>
      <c r="Q21" s="437"/>
      <c r="R21" s="437"/>
      <c r="S21" s="437"/>
    </row>
    <row r="23" spans="1:46" s="23" customFormat="1" ht="22.5" thickBot="1" x14ac:dyDescent="0.55000000000000004">
      <c r="A23" s="22"/>
      <c r="B23" s="22"/>
      <c r="C23" s="22"/>
      <c r="D23" s="22"/>
      <c r="E23" s="81" t="s">
        <v>99</v>
      </c>
      <c r="F23" s="82"/>
      <c r="G23" s="238"/>
      <c r="H23" s="125"/>
      <c r="I23" s="125"/>
      <c r="J23" s="125"/>
      <c r="K23" s="190"/>
      <c r="L23" s="190"/>
      <c r="M23" s="125"/>
      <c r="N23" s="470"/>
      <c r="O23" s="434"/>
      <c r="P23" s="434"/>
      <c r="Q23" s="434"/>
      <c r="R23" s="434"/>
      <c r="S23" s="43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4"/>
      <c r="AH23" s="24"/>
      <c r="AI23" s="24"/>
      <c r="AJ23" s="24"/>
      <c r="AK23" s="24"/>
      <c r="AL23" s="24"/>
      <c r="AM23" s="24"/>
      <c r="AN23" s="24"/>
      <c r="AO23" s="24"/>
      <c r="AP23" s="24"/>
      <c r="AQ23" s="24"/>
      <c r="AR23" s="24"/>
      <c r="AS23" s="24"/>
      <c r="AT23" s="24"/>
    </row>
    <row r="24" spans="1:46" s="23" customFormat="1" ht="22.5" thickTop="1" x14ac:dyDescent="0.5">
      <c r="A24" s="22"/>
      <c r="B24" s="22"/>
      <c r="C24" s="22"/>
      <c r="D24" s="22"/>
      <c r="E24" s="23" t="s">
        <v>25</v>
      </c>
      <c r="F24" s="25"/>
      <c r="G24" s="107"/>
      <c r="H24" s="107"/>
      <c r="I24" s="107"/>
      <c r="J24" s="107"/>
      <c r="K24" s="190"/>
      <c r="L24" s="190"/>
      <c r="M24" s="107"/>
      <c r="N24" s="470"/>
      <c r="O24" s="434"/>
      <c r="P24" s="434"/>
      <c r="Q24" s="434"/>
      <c r="R24" s="434"/>
      <c r="S24" s="43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  <c r="AM24" s="24"/>
      <c r="AN24" s="24"/>
      <c r="AO24" s="24"/>
      <c r="AP24" s="24"/>
      <c r="AQ24" s="24"/>
      <c r="AR24" s="24"/>
      <c r="AS24" s="24"/>
      <c r="AT24" s="24"/>
    </row>
    <row r="25" spans="1:46" s="23" customFormat="1" x14ac:dyDescent="0.5">
      <c r="A25" s="22"/>
      <c r="B25" s="22"/>
      <c r="C25" s="22"/>
      <c r="D25" s="22"/>
      <c r="E25" s="23" t="s">
        <v>98</v>
      </c>
      <c r="F25" s="25"/>
      <c r="G25" s="107"/>
      <c r="H25" s="107"/>
      <c r="I25" s="107"/>
      <c r="J25" s="107"/>
      <c r="K25" s="190"/>
      <c r="L25" s="190"/>
      <c r="M25" s="107"/>
      <c r="N25" s="470"/>
      <c r="O25" s="434"/>
      <c r="P25" s="434"/>
      <c r="Q25" s="434"/>
      <c r="R25" s="434"/>
      <c r="S25" s="43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24"/>
      <c r="AK25" s="24"/>
      <c r="AL25" s="24"/>
      <c r="AM25" s="24"/>
      <c r="AN25" s="24"/>
      <c r="AO25" s="24"/>
      <c r="AP25" s="24"/>
      <c r="AQ25" s="24"/>
      <c r="AR25" s="24"/>
      <c r="AS25" s="24"/>
      <c r="AT25" s="24"/>
    </row>
    <row r="26" spans="1:46" s="23" customFormat="1" x14ac:dyDescent="0.5">
      <c r="A26" s="22"/>
      <c r="B26" s="22"/>
      <c r="C26" s="22"/>
      <c r="D26" s="22"/>
      <c r="E26" s="23" t="s">
        <v>18</v>
      </c>
      <c r="F26" s="25"/>
      <c r="G26" s="107"/>
      <c r="H26" s="107"/>
      <c r="I26" s="107"/>
      <c r="J26" s="107"/>
      <c r="K26" s="190"/>
      <c r="L26" s="190"/>
      <c r="M26" s="107"/>
      <c r="N26" s="470"/>
      <c r="O26" s="434"/>
      <c r="P26" s="434"/>
      <c r="Q26" s="434"/>
      <c r="R26" s="434"/>
      <c r="S26" s="43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  <c r="AK26" s="24"/>
      <c r="AL26" s="24"/>
      <c r="AM26" s="24"/>
      <c r="AN26" s="24"/>
      <c r="AO26" s="24"/>
      <c r="AP26" s="24"/>
      <c r="AQ26" s="24"/>
      <c r="AR26" s="24"/>
      <c r="AS26" s="24"/>
      <c r="AT26" s="24"/>
    </row>
  </sheetData>
  <autoFilter ref="N1:N26"/>
  <mergeCells count="20">
    <mergeCell ref="Q5:Q8"/>
    <mergeCell ref="F4:G4"/>
    <mergeCell ref="P5:P8"/>
    <mergeCell ref="K5:K8"/>
    <mergeCell ref="L5:L8"/>
    <mergeCell ref="F6:F8"/>
    <mergeCell ref="J5:J8"/>
    <mergeCell ref="I5:I8"/>
    <mergeCell ref="F5:H5"/>
    <mergeCell ref="H6:H8"/>
    <mergeCell ref="G6:G8"/>
    <mergeCell ref="B5:B8"/>
    <mergeCell ref="D5:D8"/>
    <mergeCell ref="E5:E8"/>
    <mergeCell ref="M5:M8"/>
    <mergeCell ref="A1:M1"/>
    <mergeCell ref="A2:M2"/>
    <mergeCell ref="A3:M3"/>
    <mergeCell ref="A5:A8"/>
    <mergeCell ref="C5:C8"/>
  </mergeCells>
  <pageMargins left="0.74803149606299213" right="0.74803149606299213" top="0.59055118110236227" bottom="0.59055118110236227" header="0.31496062992125984" footer="0.31496062992125984"/>
  <pageSetup paperSize="9" scale="90" orientation="landscape" blackAndWhite="1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28"/>
  <sheetViews>
    <sheetView zoomScaleNormal="100" zoomScaleSheetLayoutView="100" workbookViewId="0">
      <selection activeCell="G23" sqref="G23"/>
    </sheetView>
  </sheetViews>
  <sheetFormatPr defaultRowHeight="21.75" x14ac:dyDescent="0.5"/>
  <cols>
    <col min="1" max="1" width="5.85546875" style="3" customWidth="1"/>
    <col min="2" max="3" width="6.7109375" style="3" customWidth="1"/>
    <col min="4" max="4" width="8.42578125" style="3" customWidth="1"/>
    <col min="5" max="5" width="43" style="1" customWidth="1"/>
    <col min="6" max="6" width="14.5703125" style="4" customWidth="1"/>
    <col min="7" max="7" width="15.42578125" style="106" customWidth="1"/>
    <col min="8" max="8" width="15.42578125" style="106" hidden="1" customWidth="1"/>
    <col min="9" max="9" width="31.28515625" style="106" hidden="1" customWidth="1"/>
    <col min="10" max="10" width="13.140625" style="106" hidden="1" customWidth="1"/>
    <col min="11" max="11" width="12.28515625" style="156" hidden="1" customWidth="1"/>
    <col min="12" max="12" width="14.28515625" style="156" hidden="1" customWidth="1"/>
    <col min="13" max="14" width="31.28515625" style="106" customWidth="1"/>
    <col min="15" max="15" width="19.5703125" style="434" bestFit="1" customWidth="1"/>
    <col min="16" max="16" width="9.140625" style="434"/>
    <col min="17" max="17" width="12.42578125" style="434" bestFit="1" customWidth="1"/>
    <col min="18" max="19" width="9.140625" style="434"/>
    <col min="20" max="27" width="9.140625" style="2"/>
    <col min="28" max="16384" width="9.140625" style="1"/>
  </cols>
  <sheetData>
    <row r="1" spans="1:38" x14ac:dyDescent="0.5">
      <c r="A1" s="725" t="s">
        <v>208</v>
      </c>
      <c r="B1" s="725"/>
      <c r="C1" s="725"/>
      <c r="D1" s="725"/>
      <c r="E1" s="725"/>
      <c r="F1" s="725"/>
      <c r="G1" s="725"/>
      <c r="H1" s="725"/>
      <c r="I1" s="725"/>
      <c r="J1" s="725"/>
      <c r="K1" s="725"/>
      <c r="L1" s="725"/>
      <c r="M1" s="725"/>
      <c r="N1" s="725"/>
      <c r="Q1" s="434" t="s">
        <v>261</v>
      </c>
      <c r="S1" s="434" t="s">
        <v>202</v>
      </c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</row>
    <row r="2" spans="1:38" x14ac:dyDescent="0.5">
      <c r="A2" s="725" t="s">
        <v>8</v>
      </c>
      <c r="B2" s="725"/>
      <c r="C2" s="725"/>
      <c r="D2" s="725"/>
      <c r="E2" s="725"/>
      <c r="F2" s="725"/>
      <c r="G2" s="725"/>
      <c r="H2" s="725"/>
      <c r="I2" s="725"/>
      <c r="J2" s="725"/>
      <c r="K2" s="725"/>
      <c r="L2" s="725"/>
      <c r="M2" s="725"/>
      <c r="N2" s="725"/>
      <c r="O2" s="435" t="s">
        <v>259</v>
      </c>
      <c r="P2" s="434">
        <v>10</v>
      </c>
      <c r="Q2" s="436" t="e">
        <f>SUM(#REF!)</f>
        <v>#REF!</v>
      </c>
      <c r="R2" s="436" t="s">
        <v>207</v>
      </c>
      <c r="S2" s="434" t="s">
        <v>207</v>
      </c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</row>
    <row r="3" spans="1:38" x14ac:dyDescent="0.5">
      <c r="A3" s="725" t="s">
        <v>149</v>
      </c>
      <c r="B3" s="725"/>
      <c r="C3" s="725"/>
      <c r="D3" s="725"/>
      <c r="E3" s="725"/>
      <c r="F3" s="725"/>
      <c r="G3" s="725"/>
      <c r="H3" s="725"/>
      <c r="I3" s="725"/>
      <c r="J3" s="725"/>
      <c r="K3" s="725"/>
      <c r="L3" s="725"/>
      <c r="M3" s="725"/>
      <c r="N3" s="725"/>
      <c r="O3" s="437" t="s">
        <v>260</v>
      </c>
      <c r="P3" s="438" t="s">
        <v>207</v>
      </c>
      <c r="Q3" s="439" t="s">
        <v>207</v>
      </c>
      <c r="R3" s="440" t="s">
        <v>207</v>
      </c>
      <c r="S3" s="439" t="s">
        <v>207</v>
      </c>
      <c r="T3" s="1"/>
      <c r="U3" s="1"/>
      <c r="V3" s="1"/>
      <c r="W3" s="1"/>
      <c r="X3" s="1"/>
      <c r="Y3" s="1"/>
      <c r="Z3" s="1"/>
      <c r="AA3" s="1"/>
    </row>
    <row r="4" spans="1:38" x14ac:dyDescent="0.5">
      <c r="A4" s="1"/>
      <c r="B4" s="1"/>
      <c r="C4" s="1"/>
      <c r="D4" s="1"/>
      <c r="F4" s="734"/>
      <c r="G4" s="734"/>
      <c r="H4" s="3"/>
      <c r="I4" s="3"/>
      <c r="J4" s="5"/>
      <c r="M4" s="3"/>
      <c r="N4" s="503"/>
      <c r="O4" s="434" t="s">
        <v>265</v>
      </c>
      <c r="P4" s="442" t="s">
        <v>207</v>
      </c>
      <c r="Q4" s="442" t="s">
        <v>207</v>
      </c>
      <c r="R4" s="434" t="s">
        <v>207</v>
      </c>
      <c r="S4" s="434" t="s">
        <v>207</v>
      </c>
    </row>
    <row r="5" spans="1:38" ht="21.75" customHeight="1" x14ac:dyDescent="0.5">
      <c r="A5" s="723" t="s">
        <v>19</v>
      </c>
      <c r="B5" s="723" t="s">
        <v>20</v>
      </c>
      <c r="C5" s="723" t="s">
        <v>129</v>
      </c>
      <c r="D5" s="723" t="s">
        <v>21</v>
      </c>
      <c r="E5" s="723" t="s">
        <v>29</v>
      </c>
      <c r="F5" s="736" t="s">
        <v>26</v>
      </c>
      <c r="G5" s="737"/>
      <c r="H5" s="738"/>
      <c r="I5" s="726" t="s">
        <v>264</v>
      </c>
      <c r="J5" s="726" t="s">
        <v>122</v>
      </c>
      <c r="K5" s="726" t="s">
        <v>121</v>
      </c>
      <c r="L5" s="729" t="s">
        <v>123</v>
      </c>
      <c r="M5" s="741" t="s">
        <v>267</v>
      </c>
      <c r="N5" s="741" t="s">
        <v>291</v>
      </c>
      <c r="P5" s="744" t="s">
        <v>142</v>
      </c>
      <c r="Q5" s="744" t="s">
        <v>150</v>
      </c>
    </row>
    <row r="6" spans="1:38" ht="21" customHeight="1" x14ac:dyDescent="0.5">
      <c r="A6" s="724"/>
      <c r="B6" s="724"/>
      <c r="C6" s="724"/>
      <c r="D6" s="724"/>
      <c r="E6" s="724"/>
      <c r="F6" s="731" t="s">
        <v>46</v>
      </c>
      <c r="G6" s="727" t="s">
        <v>103</v>
      </c>
      <c r="H6" s="726" t="s">
        <v>150</v>
      </c>
      <c r="I6" s="727"/>
      <c r="J6" s="727"/>
      <c r="K6" s="727"/>
      <c r="L6" s="730"/>
      <c r="M6" s="742"/>
      <c r="N6" s="742"/>
      <c r="P6" s="744"/>
      <c r="Q6" s="744"/>
    </row>
    <row r="7" spans="1:38" ht="21" customHeight="1" x14ac:dyDescent="0.5">
      <c r="A7" s="724"/>
      <c r="B7" s="724"/>
      <c r="C7" s="724"/>
      <c r="D7" s="724"/>
      <c r="E7" s="724"/>
      <c r="F7" s="731"/>
      <c r="G7" s="727"/>
      <c r="H7" s="727"/>
      <c r="I7" s="727"/>
      <c r="J7" s="727"/>
      <c r="K7" s="727"/>
      <c r="L7" s="730"/>
      <c r="M7" s="742"/>
      <c r="N7" s="742"/>
      <c r="P7" s="744"/>
      <c r="Q7" s="744"/>
    </row>
    <row r="8" spans="1:38" ht="18" customHeight="1" x14ac:dyDescent="0.5">
      <c r="A8" s="724"/>
      <c r="B8" s="724"/>
      <c r="C8" s="733"/>
      <c r="D8" s="724"/>
      <c r="E8" s="724"/>
      <c r="F8" s="732"/>
      <c r="G8" s="728"/>
      <c r="H8" s="728"/>
      <c r="I8" s="728"/>
      <c r="J8" s="728"/>
      <c r="K8" s="728"/>
      <c r="L8" s="730"/>
      <c r="M8" s="743"/>
      <c r="N8" s="743"/>
      <c r="P8" s="744"/>
      <c r="Q8" s="744"/>
    </row>
    <row r="9" spans="1:38" x14ac:dyDescent="0.5">
      <c r="A9" s="12"/>
      <c r="B9" s="12"/>
      <c r="C9" s="12"/>
      <c r="D9" s="12"/>
      <c r="E9" s="32" t="s">
        <v>42</v>
      </c>
      <c r="F9" s="12"/>
      <c r="G9" s="105"/>
      <c r="H9" s="105"/>
      <c r="I9" s="105"/>
      <c r="J9" s="105"/>
      <c r="K9" s="189"/>
      <c r="L9" s="189"/>
      <c r="M9" s="105"/>
      <c r="N9" s="105"/>
    </row>
    <row r="10" spans="1:38" s="9" customFormat="1" x14ac:dyDescent="0.2">
      <c r="A10" s="6"/>
      <c r="B10" s="6"/>
      <c r="C10" s="6"/>
      <c r="D10" s="6"/>
      <c r="E10" s="17" t="s">
        <v>37</v>
      </c>
      <c r="F10" s="29"/>
      <c r="G10" s="11"/>
      <c r="H10" s="11"/>
      <c r="I10" s="11"/>
      <c r="J10" s="11"/>
      <c r="K10" s="10"/>
      <c r="L10" s="10"/>
      <c r="M10" s="11"/>
      <c r="N10" s="11"/>
      <c r="O10" s="437"/>
      <c r="P10" s="437"/>
      <c r="Q10" s="437"/>
      <c r="R10" s="437"/>
      <c r="S10" s="437"/>
    </row>
    <row r="11" spans="1:38" s="19" customFormat="1" x14ac:dyDescent="0.2">
      <c r="A11" s="275"/>
      <c r="B11" s="275"/>
      <c r="C11" s="603"/>
      <c r="D11" s="275"/>
      <c r="E11" s="593"/>
      <c r="F11" s="594"/>
      <c r="G11" s="298"/>
      <c r="H11" s="298"/>
      <c r="I11" s="510"/>
      <c r="J11" s="542"/>
      <c r="K11" s="543"/>
      <c r="L11" s="543"/>
      <c r="M11" s="544"/>
      <c r="N11" s="510"/>
      <c r="O11" s="453"/>
      <c r="P11" s="453"/>
      <c r="Q11" s="453"/>
      <c r="R11" s="453"/>
      <c r="S11" s="453"/>
    </row>
    <row r="12" spans="1:38" s="19" customFormat="1" x14ac:dyDescent="0.2">
      <c r="A12" s="275"/>
      <c r="B12" s="275"/>
      <c r="C12" s="603"/>
      <c r="D12" s="275"/>
      <c r="E12" s="593"/>
      <c r="F12" s="594"/>
      <c r="G12" s="298"/>
      <c r="H12" s="298"/>
      <c r="I12" s="510"/>
      <c r="J12" s="542"/>
      <c r="K12" s="543"/>
      <c r="L12" s="543"/>
      <c r="M12" s="544"/>
      <c r="N12" s="510"/>
      <c r="O12" s="453"/>
      <c r="P12" s="453"/>
      <c r="Q12" s="453"/>
      <c r="R12" s="453"/>
      <c r="S12" s="453"/>
    </row>
    <row r="13" spans="1:38" s="19" customFormat="1" x14ac:dyDescent="0.2">
      <c r="A13" s="275"/>
      <c r="B13" s="275"/>
      <c r="C13" s="603"/>
      <c r="D13" s="275"/>
      <c r="E13" s="593"/>
      <c r="F13" s="594"/>
      <c r="G13" s="298"/>
      <c r="H13" s="298"/>
      <c r="I13" s="510"/>
      <c r="J13" s="542"/>
      <c r="K13" s="543"/>
      <c r="L13" s="543"/>
      <c r="M13" s="544"/>
      <c r="N13" s="510"/>
      <c r="O13" s="453"/>
      <c r="P13" s="453"/>
      <c r="Q13" s="453"/>
      <c r="R13" s="453"/>
      <c r="S13" s="453"/>
    </row>
    <row r="14" spans="1:38" s="19" customFormat="1" x14ac:dyDescent="0.2">
      <c r="A14" s="275"/>
      <c r="B14" s="275"/>
      <c r="C14" s="603"/>
      <c r="D14" s="275"/>
      <c r="E14" s="593"/>
      <c r="F14" s="594"/>
      <c r="G14" s="298"/>
      <c r="H14" s="298"/>
      <c r="I14" s="510"/>
      <c r="J14" s="542"/>
      <c r="K14" s="543"/>
      <c r="L14" s="543"/>
      <c r="M14" s="544"/>
      <c r="N14" s="510"/>
      <c r="O14" s="453"/>
      <c r="P14" s="453"/>
      <c r="Q14" s="453"/>
      <c r="R14" s="453"/>
      <c r="S14" s="453"/>
    </row>
    <row r="15" spans="1:38" s="9" customFormat="1" x14ac:dyDescent="0.2">
      <c r="A15" s="6"/>
      <c r="B15" s="13"/>
      <c r="C15" s="13"/>
      <c r="D15" s="13"/>
      <c r="E15" s="7"/>
      <c r="F15" s="16"/>
      <c r="G15" s="11"/>
      <c r="H15" s="11"/>
      <c r="I15" s="11"/>
      <c r="J15" s="11"/>
      <c r="K15" s="10"/>
      <c r="L15" s="10"/>
      <c r="M15" s="11"/>
      <c r="N15" s="11"/>
      <c r="O15" s="437"/>
      <c r="P15" s="437"/>
      <c r="Q15" s="437"/>
      <c r="R15" s="437"/>
      <c r="S15" s="437"/>
    </row>
    <row r="16" spans="1:38" s="14" customFormat="1" ht="22.5" thickBot="1" x14ac:dyDescent="0.55000000000000004">
      <c r="A16" s="241">
        <f>+A14</f>
        <v>0</v>
      </c>
      <c r="B16" s="241"/>
      <c r="C16" s="241"/>
      <c r="D16" s="241"/>
      <c r="E16" s="242" t="s">
        <v>47</v>
      </c>
      <c r="F16" s="329">
        <f>SUM(F11:F15)</f>
        <v>0</v>
      </c>
      <c r="G16" s="243">
        <f>SUM(G11:G15)</f>
        <v>0</v>
      </c>
      <c r="H16" s="243">
        <f>SUM(H11:H15)</f>
        <v>0</v>
      </c>
      <c r="I16" s="243"/>
      <c r="J16" s="243">
        <f>SUM(J11:J15)</f>
        <v>0</v>
      </c>
      <c r="K16" s="243">
        <f>SUM(K11:K15)</f>
        <v>0</v>
      </c>
      <c r="L16" s="243">
        <f>SUM(L11:L15)</f>
        <v>0</v>
      </c>
      <c r="M16" s="243"/>
      <c r="N16" s="243"/>
      <c r="O16" s="450">
        <f>+F16+G16</f>
        <v>0</v>
      </c>
      <c r="P16" s="451"/>
      <c r="Q16" s="451"/>
      <c r="R16" s="452"/>
      <c r="S16" s="452"/>
    </row>
    <row r="17" spans="1:46" s="19" customFormat="1" ht="22.5" hidden="1" thickBot="1" x14ac:dyDescent="0.25">
      <c r="A17" s="17"/>
      <c r="B17" s="17"/>
      <c r="C17" s="17"/>
      <c r="D17" s="17"/>
      <c r="E17" s="30" t="s">
        <v>10</v>
      </c>
      <c r="F17" s="33"/>
      <c r="G17" s="34"/>
      <c r="H17" s="34"/>
      <c r="I17" s="34"/>
      <c r="J17" s="34"/>
      <c r="K17" s="18"/>
      <c r="L17" s="18"/>
      <c r="M17" s="34"/>
      <c r="N17" s="34"/>
      <c r="O17" s="453"/>
      <c r="P17" s="453"/>
      <c r="Q17" s="453"/>
      <c r="R17" s="453"/>
      <c r="S17" s="453"/>
    </row>
    <row r="18" spans="1:46" s="19" customFormat="1" ht="22.5" hidden="1" thickBot="1" x14ac:dyDescent="0.25">
      <c r="A18" s="17"/>
      <c r="B18" s="17"/>
      <c r="C18" s="17"/>
      <c r="D18" s="17"/>
      <c r="E18" s="30"/>
      <c r="F18" s="33"/>
      <c r="G18" s="34"/>
      <c r="H18" s="34"/>
      <c r="I18" s="34"/>
      <c r="J18" s="34"/>
      <c r="K18" s="18"/>
      <c r="L18" s="18"/>
      <c r="M18" s="34"/>
      <c r="N18" s="34"/>
      <c r="O18" s="453"/>
      <c r="P18" s="453"/>
      <c r="Q18" s="453"/>
      <c r="R18" s="453"/>
      <c r="S18" s="453"/>
    </row>
    <row r="19" spans="1:46" s="9" customFormat="1" ht="22.5" hidden="1" thickBot="1" x14ac:dyDescent="0.25">
      <c r="A19" s="6"/>
      <c r="B19" s="6"/>
      <c r="C19" s="6"/>
      <c r="D19" s="6"/>
      <c r="E19" s="7"/>
      <c r="F19" s="8"/>
      <c r="G19" s="11"/>
      <c r="H19" s="11"/>
      <c r="I19" s="11"/>
      <c r="J19" s="11"/>
      <c r="K19" s="10"/>
      <c r="L19" s="10"/>
      <c r="M19" s="11"/>
      <c r="N19" s="11"/>
      <c r="O19" s="437"/>
      <c r="P19" s="437"/>
      <c r="Q19" s="437"/>
      <c r="R19" s="437"/>
      <c r="S19" s="437"/>
    </row>
    <row r="20" spans="1:46" s="19" customFormat="1" ht="22.5" hidden="1" thickBot="1" x14ac:dyDescent="0.55000000000000004">
      <c r="A20" s="244"/>
      <c r="B20" s="244"/>
      <c r="C20" s="244"/>
      <c r="D20" s="244"/>
      <c r="E20" s="245" t="s">
        <v>33</v>
      </c>
      <c r="F20" s="330">
        <f>SUM(F18:F19)</f>
        <v>0</v>
      </c>
      <c r="G20" s="246">
        <f>SUM(G18:G19)</f>
        <v>0</v>
      </c>
      <c r="H20" s="246">
        <f>SUM(H18:H19)</f>
        <v>0</v>
      </c>
      <c r="I20" s="246"/>
      <c r="J20" s="246">
        <f>SUM(J18:J19)</f>
        <v>0</v>
      </c>
      <c r="K20" s="246">
        <f>SUM(K18:K19)</f>
        <v>0</v>
      </c>
      <c r="L20" s="246">
        <f>SUM(L18:L19)</f>
        <v>0</v>
      </c>
      <c r="M20" s="246"/>
      <c r="N20" s="246"/>
      <c r="O20" s="455">
        <f>+F20+G20</f>
        <v>0</v>
      </c>
      <c r="P20" s="451"/>
      <c r="Q20" s="451"/>
      <c r="R20" s="453"/>
      <c r="S20" s="453"/>
    </row>
    <row r="21" spans="1:46" s="28" customFormat="1" ht="22.5" thickBot="1" x14ac:dyDescent="0.55000000000000004">
      <c r="A21" s="247">
        <f>+A16+A20</f>
        <v>0</v>
      </c>
      <c r="B21" s="248"/>
      <c r="C21" s="248"/>
      <c r="D21" s="248"/>
      <c r="E21" s="248" t="s">
        <v>161</v>
      </c>
      <c r="F21" s="331">
        <f>F16+F20</f>
        <v>0</v>
      </c>
      <c r="G21" s="249">
        <f>+G16+G20</f>
        <v>0</v>
      </c>
      <c r="H21" s="249">
        <f>+H16+H20</f>
        <v>0</v>
      </c>
      <c r="I21" s="249"/>
      <c r="J21" s="249">
        <f>J16+J20</f>
        <v>0</v>
      </c>
      <c r="K21" s="249">
        <f>K16+K20</f>
        <v>0</v>
      </c>
      <c r="L21" s="249">
        <f>L16+L20</f>
        <v>0</v>
      </c>
      <c r="M21" s="249"/>
      <c r="N21" s="249"/>
      <c r="O21" s="436">
        <f>+O16+O20</f>
        <v>0</v>
      </c>
      <c r="P21" s="457"/>
      <c r="Q21" s="457"/>
      <c r="R21" s="434"/>
      <c r="S21" s="434"/>
      <c r="T21" s="2"/>
      <c r="U21" s="2"/>
      <c r="V21" s="2"/>
      <c r="W21" s="2"/>
      <c r="X21" s="2"/>
      <c r="Y21" s="2"/>
      <c r="Z21" s="2"/>
      <c r="AA21" s="2"/>
    </row>
    <row r="22" spans="1:46" s="9" customFormat="1" x14ac:dyDescent="0.2">
      <c r="A22" s="15"/>
      <c r="B22" s="15"/>
      <c r="C22" s="15"/>
      <c r="D22" s="15"/>
      <c r="E22" s="31"/>
      <c r="F22" s="21"/>
      <c r="G22" s="20"/>
      <c r="H22" s="20"/>
      <c r="I22" s="20"/>
      <c r="J22" s="20"/>
      <c r="K22" s="104"/>
      <c r="L22" s="104"/>
      <c r="M22" s="20"/>
      <c r="N22" s="20"/>
      <c r="O22" s="437"/>
      <c r="P22" s="437"/>
      <c r="Q22" s="437"/>
      <c r="R22" s="437"/>
      <c r="S22" s="437"/>
    </row>
    <row r="23" spans="1:46" s="9" customFormat="1" x14ac:dyDescent="0.5">
      <c r="A23" s="15"/>
      <c r="B23" s="15"/>
      <c r="C23" s="15"/>
      <c r="D23" s="15"/>
      <c r="E23" s="31"/>
      <c r="F23" s="35"/>
      <c r="G23" s="20"/>
      <c r="H23" s="20"/>
      <c r="I23" s="20"/>
      <c r="J23" s="20"/>
      <c r="K23" s="104"/>
      <c r="L23" s="104"/>
      <c r="M23" s="20"/>
      <c r="N23" s="20"/>
      <c r="O23" s="437"/>
      <c r="P23" s="437"/>
      <c r="Q23" s="437"/>
      <c r="R23" s="437"/>
      <c r="S23" s="437"/>
    </row>
    <row r="25" spans="1:46" s="23" customFormat="1" ht="22.5" thickBot="1" x14ac:dyDescent="0.55000000000000004">
      <c r="A25" s="22"/>
      <c r="B25" s="22"/>
      <c r="C25" s="22"/>
      <c r="D25" s="22"/>
      <c r="E25" s="81" t="s">
        <v>99</v>
      </c>
      <c r="F25" s="82"/>
      <c r="G25" s="238"/>
      <c r="H25" s="125"/>
      <c r="I25" s="125"/>
      <c r="J25" s="125"/>
      <c r="K25" s="190"/>
      <c r="L25" s="190"/>
      <c r="M25" s="125"/>
      <c r="N25" s="125"/>
      <c r="O25" s="434"/>
      <c r="P25" s="434"/>
      <c r="Q25" s="434"/>
      <c r="R25" s="434"/>
      <c r="S25" s="43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24"/>
      <c r="AK25" s="24"/>
      <c r="AL25" s="24"/>
      <c r="AM25" s="24"/>
      <c r="AN25" s="24"/>
      <c r="AO25" s="24"/>
      <c r="AP25" s="24"/>
      <c r="AQ25" s="24"/>
      <c r="AR25" s="24"/>
      <c r="AS25" s="24"/>
      <c r="AT25" s="24"/>
    </row>
    <row r="26" spans="1:46" s="23" customFormat="1" ht="22.5" thickTop="1" x14ac:dyDescent="0.5">
      <c r="A26" s="22"/>
      <c r="B26" s="22"/>
      <c r="C26" s="22"/>
      <c r="D26" s="22"/>
      <c r="E26" s="23" t="s">
        <v>25</v>
      </c>
      <c r="F26" s="25"/>
      <c r="G26" s="107"/>
      <c r="H26" s="107"/>
      <c r="I26" s="107"/>
      <c r="J26" s="107"/>
      <c r="K26" s="190"/>
      <c r="L26" s="190"/>
      <c r="M26" s="107"/>
      <c r="N26" s="107"/>
      <c r="O26" s="434"/>
      <c r="P26" s="434"/>
      <c r="Q26" s="434"/>
      <c r="R26" s="434"/>
      <c r="S26" s="43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  <c r="AK26" s="24"/>
      <c r="AL26" s="24"/>
      <c r="AM26" s="24"/>
      <c r="AN26" s="24"/>
      <c r="AO26" s="24"/>
      <c r="AP26" s="24"/>
      <c r="AQ26" s="24"/>
      <c r="AR26" s="24"/>
      <c r="AS26" s="24"/>
      <c r="AT26" s="24"/>
    </row>
    <row r="27" spans="1:46" s="23" customFormat="1" x14ac:dyDescent="0.5">
      <c r="A27" s="22"/>
      <c r="B27" s="22"/>
      <c r="C27" s="22"/>
      <c r="D27" s="22"/>
      <c r="E27" s="23" t="s">
        <v>98</v>
      </c>
      <c r="F27" s="25"/>
      <c r="G27" s="107"/>
      <c r="H27" s="107"/>
      <c r="I27" s="107"/>
      <c r="J27" s="107"/>
      <c r="K27" s="190"/>
      <c r="L27" s="190"/>
      <c r="M27" s="107"/>
      <c r="N27" s="107"/>
      <c r="O27" s="434"/>
      <c r="P27" s="434"/>
      <c r="Q27" s="434"/>
      <c r="R27" s="434"/>
      <c r="S27" s="43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24"/>
      <c r="AI27" s="24"/>
      <c r="AJ27" s="24"/>
      <c r="AK27" s="24"/>
      <c r="AL27" s="24"/>
      <c r="AM27" s="24"/>
      <c r="AN27" s="24"/>
      <c r="AO27" s="24"/>
      <c r="AP27" s="24"/>
      <c r="AQ27" s="24"/>
      <c r="AR27" s="24"/>
      <c r="AS27" s="24"/>
      <c r="AT27" s="24"/>
    </row>
    <row r="28" spans="1:46" s="23" customFormat="1" x14ac:dyDescent="0.5">
      <c r="A28" s="22"/>
      <c r="B28" s="22"/>
      <c r="C28" s="22"/>
      <c r="D28" s="22"/>
      <c r="E28" s="23" t="s">
        <v>18</v>
      </c>
      <c r="F28" s="25"/>
      <c r="G28" s="107"/>
      <c r="H28" s="107"/>
      <c r="I28" s="107"/>
      <c r="J28" s="107"/>
      <c r="K28" s="190"/>
      <c r="L28" s="190"/>
      <c r="M28" s="107"/>
      <c r="N28" s="107"/>
      <c r="O28" s="434"/>
      <c r="P28" s="434"/>
      <c r="Q28" s="434"/>
      <c r="R28" s="434"/>
      <c r="S28" s="43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4"/>
      <c r="AH28" s="24"/>
      <c r="AI28" s="24"/>
      <c r="AJ28" s="24"/>
      <c r="AK28" s="24"/>
      <c r="AL28" s="24"/>
      <c r="AM28" s="24"/>
      <c r="AN28" s="24"/>
      <c r="AO28" s="24"/>
      <c r="AP28" s="24"/>
      <c r="AQ28" s="24"/>
      <c r="AR28" s="24"/>
      <c r="AS28" s="24"/>
      <c r="AT28" s="24"/>
    </row>
  </sheetData>
  <autoFilter ref="N1:N28"/>
  <mergeCells count="21">
    <mergeCell ref="Q5:Q8"/>
    <mergeCell ref="F6:F8"/>
    <mergeCell ref="G6:G8"/>
    <mergeCell ref="C5:C8"/>
    <mergeCell ref="F4:G4"/>
    <mergeCell ref="P5:P8"/>
    <mergeCell ref="I5:I8"/>
    <mergeCell ref="F5:H5"/>
    <mergeCell ref="H6:H8"/>
    <mergeCell ref="M5:M8"/>
    <mergeCell ref="K5:K8"/>
    <mergeCell ref="L5:L8"/>
    <mergeCell ref="A1:N1"/>
    <mergeCell ref="A2:N2"/>
    <mergeCell ref="A3:N3"/>
    <mergeCell ref="J5:J8"/>
    <mergeCell ref="B5:B8"/>
    <mergeCell ref="D5:D8"/>
    <mergeCell ref="E5:E8"/>
    <mergeCell ref="N5:N8"/>
    <mergeCell ref="A5:A8"/>
  </mergeCells>
  <pageMargins left="0.70866141732283472" right="0.70866141732283472" top="0.39370078740157483" bottom="0.19685039370078741" header="0.31496062992125984" footer="0.31496062992125984"/>
  <pageSetup paperSize="9" scale="90" orientation="landscape" blackAndWhite="1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25"/>
  <sheetViews>
    <sheetView zoomScaleNormal="100" zoomScaleSheetLayoutView="100" workbookViewId="0">
      <selection activeCell="A11" sqref="A11:XFD11"/>
    </sheetView>
  </sheetViews>
  <sheetFormatPr defaultRowHeight="21.75" x14ac:dyDescent="0.5"/>
  <cols>
    <col min="1" max="1" width="5.85546875" style="3" customWidth="1"/>
    <col min="2" max="3" width="6.7109375" style="3" customWidth="1"/>
    <col min="4" max="4" width="8.42578125" style="3" customWidth="1"/>
    <col min="5" max="5" width="43" style="1" customWidth="1"/>
    <col min="6" max="6" width="14.5703125" style="4" customWidth="1"/>
    <col min="7" max="7" width="15.42578125" style="106" customWidth="1"/>
    <col min="8" max="8" width="15.42578125" style="106" hidden="1" customWidth="1"/>
    <col min="9" max="9" width="30.140625" style="106" hidden="1" customWidth="1"/>
    <col min="10" max="10" width="13.140625" style="106" hidden="1" customWidth="1"/>
    <col min="11" max="11" width="12.28515625" style="156" hidden="1" customWidth="1"/>
    <col min="12" max="12" width="14.28515625" style="156" hidden="1" customWidth="1"/>
    <col min="13" max="13" width="30.140625" style="106" hidden="1" customWidth="1"/>
    <col min="14" max="15" width="30.140625" style="106" customWidth="1"/>
    <col min="16" max="16" width="4.7109375" style="441" customWidth="1"/>
    <col min="17" max="17" width="19.5703125" style="434" bestFit="1" customWidth="1"/>
    <col min="18" max="18" width="9.140625" style="434"/>
    <col min="19" max="19" width="12.42578125" style="434" bestFit="1" customWidth="1"/>
    <col min="20" max="21" width="9.140625" style="434"/>
    <col min="22" max="29" width="9.140625" style="2"/>
    <col min="30" max="16384" width="9.140625" style="1"/>
  </cols>
  <sheetData>
    <row r="1" spans="1:40" x14ac:dyDescent="0.5">
      <c r="A1" s="725" t="s">
        <v>208</v>
      </c>
      <c r="B1" s="725"/>
      <c r="C1" s="725"/>
      <c r="D1" s="725"/>
      <c r="E1" s="725"/>
      <c r="F1" s="725"/>
      <c r="G1" s="725"/>
      <c r="H1" s="725"/>
      <c r="I1" s="725"/>
      <c r="J1" s="725"/>
      <c r="K1" s="725"/>
      <c r="L1" s="725"/>
      <c r="M1" s="725"/>
      <c r="N1" s="725"/>
      <c r="O1" s="725"/>
      <c r="P1" s="458"/>
      <c r="S1" s="434" t="s">
        <v>261</v>
      </c>
      <c r="U1" s="434" t="s">
        <v>202</v>
      </c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</row>
    <row r="2" spans="1:40" x14ac:dyDescent="0.5">
      <c r="A2" s="725" t="s">
        <v>8</v>
      </c>
      <c r="B2" s="725"/>
      <c r="C2" s="725"/>
      <c r="D2" s="725"/>
      <c r="E2" s="725"/>
      <c r="F2" s="725"/>
      <c r="G2" s="725"/>
      <c r="H2" s="725"/>
      <c r="I2" s="725"/>
      <c r="J2" s="725"/>
      <c r="K2" s="725"/>
      <c r="L2" s="725"/>
      <c r="M2" s="725"/>
      <c r="N2" s="725"/>
      <c r="O2" s="725"/>
      <c r="P2" s="458"/>
      <c r="Q2" s="435" t="s">
        <v>259</v>
      </c>
      <c r="R2" s="434">
        <v>6</v>
      </c>
      <c r="S2" s="436" t="e">
        <f>SUM(#REF!)</f>
        <v>#REF!</v>
      </c>
      <c r="T2" s="436" t="s">
        <v>207</v>
      </c>
      <c r="U2" s="434" t="s">
        <v>207</v>
      </c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</row>
    <row r="3" spans="1:40" x14ac:dyDescent="0.5">
      <c r="A3" s="725" t="s">
        <v>311</v>
      </c>
      <c r="B3" s="725"/>
      <c r="C3" s="725"/>
      <c r="D3" s="725"/>
      <c r="E3" s="725"/>
      <c r="F3" s="725"/>
      <c r="G3" s="725"/>
      <c r="H3" s="725"/>
      <c r="I3" s="725"/>
      <c r="J3" s="725"/>
      <c r="K3" s="725"/>
      <c r="L3" s="725"/>
      <c r="M3" s="725"/>
      <c r="N3" s="725"/>
      <c r="O3" s="725"/>
      <c r="P3" s="458"/>
      <c r="Q3" s="437" t="s">
        <v>260</v>
      </c>
      <c r="R3" s="438">
        <v>1</v>
      </c>
      <c r="S3" s="439" t="e">
        <f>+#REF!</f>
        <v>#REF!</v>
      </c>
      <c r="T3" s="440" t="s">
        <v>207</v>
      </c>
      <c r="U3" s="439" t="s">
        <v>207</v>
      </c>
      <c r="V3" s="1"/>
      <c r="W3" s="1"/>
      <c r="X3" s="1"/>
      <c r="Y3" s="1"/>
      <c r="Z3" s="1"/>
      <c r="AA3" s="1"/>
      <c r="AB3" s="1"/>
      <c r="AC3" s="1"/>
    </row>
    <row r="4" spans="1:40" x14ac:dyDescent="0.5">
      <c r="A4" s="1"/>
      <c r="B4" s="1"/>
      <c r="C4" s="1"/>
      <c r="D4" s="1"/>
      <c r="F4" s="734"/>
      <c r="G4" s="734"/>
      <c r="H4" s="3"/>
      <c r="I4" s="3"/>
      <c r="J4" s="5"/>
      <c r="M4" s="3"/>
      <c r="N4" s="503"/>
      <c r="O4" s="688"/>
      <c r="Q4" s="434" t="s">
        <v>265</v>
      </c>
      <c r="R4" s="442" t="s">
        <v>207</v>
      </c>
      <c r="S4" s="442" t="s">
        <v>207</v>
      </c>
      <c r="T4" s="434" t="s">
        <v>207</v>
      </c>
      <c r="U4" s="434" t="s">
        <v>207</v>
      </c>
    </row>
    <row r="5" spans="1:40" ht="21.75" customHeight="1" x14ac:dyDescent="0.5">
      <c r="A5" s="723" t="s">
        <v>19</v>
      </c>
      <c r="B5" s="723" t="s">
        <v>20</v>
      </c>
      <c r="C5" s="723" t="s">
        <v>129</v>
      </c>
      <c r="D5" s="723" t="s">
        <v>21</v>
      </c>
      <c r="E5" s="723" t="s">
        <v>29</v>
      </c>
      <c r="F5" s="736" t="s">
        <v>26</v>
      </c>
      <c r="G5" s="737"/>
      <c r="H5" s="738"/>
      <c r="I5" s="726" t="s">
        <v>264</v>
      </c>
      <c r="J5" s="726" t="s">
        <v>122</v>
      </c>
      <c r="K5" s="726" t="s">
        <v>121</v>
      </c>
      <c r="L5" s="729" t="s">
        <v>123</v>
      </c>
      <c r="M5" s="741" t="s">
        <v>267</v>
      </c>
      <c r="N5" s="741" t="s">
        <v>291</v>
      </c>
      <c r="O5" s="741" t="s">
        <v>310</v>
      </c>
      <c r="P5" s="460"/>
      <c r="R5" s="744" t="s">
        <v>142</v>
      </c>
      <c r="S5" s="744" t="s">
        <v>150</v>
      </c>
    </row>
    <row r="6" spans="1:40" ht="21" customHeight="1" x14ac:dyDescent="0.5">
      <c r="A6" s="724"/>
      <c r="B6" s="724"/>
      <c r="C6" s="724"/>
      <c r="D6" s="724"/>
      <c r="E6" s="724"/>
      <c r="F6" s="731" t="s">
        <v>46</v>
      </c>
      <c r="G6" s="727" t="s">
        <v>103</v>
      </c>
      <c r="H6" s="726" t="s">
        <v>150</v>
      </c>
      <c r="I6" s="727"/>
      <c r="J6" s="727"/>
      <c r="K6" s="727"/>
      <c r="L6" s="730"/>
      <c r="M6" s="742"/>
      <c r="N6" s="742"/>
      <c r="O6" s="742"/>
      <c r="P6" s="460"/>
      <c r="R6" s="744"/>
      <c r="S6" s="744"/>
    </row>
    <row r="7" spans="1:40" ht="21" customHeight="1" x14ac:dyDescent="0.5">
      <c r="A7" s="724"/>
      <c r="B7" s="724"/>
      <c r="C7" s="724"/>
      <c r="D7" s="724"/>
      <c r="E7" s="724"/>
      <c r="F7" s="731"/>
      <c r="G7" s="727"/>
      <c r="H7" s="727"/>
      <c r="I7" s="727"/>
      <c r="J7" s="727"/>
      <c r="K7" s="727"/>
      <c r="L7" s="730"/>
      <c r="M7" s="742"/>
      <c r="N7" s="742"/>
      <c r="O7" s="742"/>
      <c r="P7" s="460"/>
      <c r="R7" s="744"/>
      <c r="S7" s="744"/>
    </row>
    <row r="8" spans="1:40" ht="18" customHeight="1" x14ac:dyDescent="0.5">
      <c r="A8" s="724"/>
      <c r="B8" s="724"/>
      <c r="C8" s="733"/>
      <c r="D8" s="724"/>
      <c r="E8" s="724"/>
      <c r="F8" s="732"/>
      <c r="G8" s="728"/>
      <c r="H8" s="728"/>
      <c r="I8" s="728"/>
      <c r="J8" s="728"/>
      <c r="K8" s="728"/>
      <c r="L8" s="730"/>
      <c r="M8" s="743"/>
      <c r="N8" s="743"/>
      <c r="O8" s="743"/>
      <c r="P8" s="460"/>
      <c r="R8" s="744"/>
      <c r="S8" s="744"/>
    </row>
    <row r="9" spans="1:40" ht="21.75" customHeight="1" x14ac:dyDescent="0.5">
      <c r="A9" s="12"/>
      <c r="B9" s="12"/>
      <c r="C9" s="12"/>
      <c r="D9" s="12"/>
      <c r="E9" s="32" t="s">
        <v>31</v>
      </c>
      <c r="F9" s="12"/>
      <c r="G9" s="105"/>
      <c r="H9" s="105"/>
      <c r="I9" s="105"/>
      <c r="J9" s="105"/>
      <c r="K9" s="189"/>
      <c r="L9" s="189"/>
      <c r="M9" s="105"/>
      <c r="N9" s="105"/>
      <c r="O9" s="105"/>
    </row>
    <row r="10" spans="1:40" s="9" customFormat="1" x14ac:dyDescent="0.2">
      <c r="A10" s="6"/>
      <c r="B10" s="6"/>
      <c r="C10" s="6"/>
      <c r="D10" s="6"/>
      <c r="E10" s="17" t="s">
        <v>37</v>
      </c>
      <c r="F10" s="29"/>
      <c r="G10" s="11"/>
      <c r="H10" s="11"/>
      <c r="I10" s="11"/>
      <c r="J10" s="11"/>
      <c r="K10" s="10"/>
      <c r="L10" s="10"/>
      <c r="M10" s="11"/>
      <c r="N10" s="11"/>
      <c r="O10" s="11"/>
      <c r="P10" s="445"/>
      <c r="Q10" s="437"/>
      <c r="R10" s="437"/>
      <c r="S10" s="437"/>
      <c r="T10" s="437"/>
      <c r="U10" s="437"/>
    </row>
    <row r="11" spans="1:40" s="19" customFormat="1" x14ac:dyDescent="0.2">
      <c r="A11" s="483"/>
      <c r="B11" s="483"/>
      <c r="C11" s="606"/>
      <c r="D11" s="483"/>
      <c r="E11" s="605"/>
      <c r="F11" s="584"/>
      <c r="G11" s="485"/>
      <c r="H11" s="485"/>
      <c r="I11" s="549"/>
      <c r="J11" s="544"/>
      <c r="K11" s="544"/>
      <c r="L11" s="544"/>
      <c r="M11" s="549"/>
      <c r="N11" s="549"/>
      <c r="O11" s="549"/>
      <c r="P11" s="462"/>
      <c r="Q11" s="453"/>
      <c r="R11" s="453"/>
      <c r="S11" s="453"/>
      <c r="T11" s="453"/>
      <c r="U11" s="453"/>
    </row>
    <row r="12" spans="1:40" s="9" customFormat="1" x14ac:dyDescent="0.2">
      <c r="A12" s="6"/>
      <c r="B12" s="13"/>
      <c r="C12" s="13"/>
      <c r="D12" s="13"/>
      <c r="E12" s="7"/>
      <c r="F12" s="334"/>
      <c r="G12" s="29"/>
      <c r="H12" s="29"/>
      <c r="I12" s="29"/>
      <c r="J12" s="11"/>
      <c r="K12" s="10"/>
      <c r="L12" s="10"/>
      <c r="M12" s="29"/>
      <c r="N12" s="29"/>
      <c r="O12" s="29"/>
      <c r="P12" s="445"/>
      <c r="Q12" s="437"/>
      <c r="R12" s="437"/>
      <c r="S12" s="437"/>
      <c r="T12" s="437"/>
      <c r="U12" s="437"/>
    </row>
    <row r="13" spans="1:40" s="14" customFormat="1" ht="21.75" customHeight="1" thickBot="1" x14ac:dyDescent="0.55000000000000004">
      <c r="A13" s="241">
        <f>+A11</f>
        <v>0</v>
      </c>
      <c r="B13" s="241"/>
      <c r="C13" s="241"/>
      <c r="D13" s="241"/>
      <c r="E13" s="242" t="s">
        <v>47</v>
      </c>
      <c r="F13" s="329">
        <f>SUM(F11:F12)</f>
        <v>0</v>
      </c>
      <c r="G13" s="243">
        <f>SUM(G12:G12)</f>
        <v>0</v>
      </c>
      <c r="H13" s="243">
        <f>SUM(H12:H12)</f>
        <v>0</v>
      </c>
      <c r="I13" s="243"/>
      <c r="J13" s="243">
        <f>SUM(J12:J12)</f>
        <v>0</v>
      </c>
      <c r="K13" s="243">
        <f>SUM(K12:K12)</f>
        <v>0</v>
      </c>
      <c r="L13" s="243">
        <f>SUM(L12:L12)</f>
        <v>0</v>
      </c>
      <c r="M13" s="243"/>
      <c r="N13" s="243"/>
      <c r="O13" s="243"/>
      <c r="P13" s="461"/>
      <c r="Q13" s="450">
        <f>+F13+G13</f>
        <v>0</v>
      </c>
      <c r="R13" s="451"/>
      <c r="S13" s="451"/>
      <c r="T13" s="452"/>
      <c r="U13" s="452"/>
    </row>
    <row r="14" spans="1:40" s="19" customFormat="1" ht="22.5" hidden="1" thickBot="1" x14ac:dyDescent="0.25">
      <c r="A14" s="17"/>
      <c r="B14" s="17"/>
      <c r="C14" s="17"/>
      <c r="D14" s="17"/>
      <c r="E14" s="30" t="s">
        <v>10</v>
      </c>
      <c r="F14" s="336"/>
      <c r="G14" s="33"/>
      <c r="H14" s="33"/>
      <c r="I14" s="33"/>
      <c r="J14" s="34"/>
      <c r="K14" s="18"/>
      <c r="L14" s="18"/>
      <c r="M14" s="33"/>
      <c r="N14" s="33"/>
      <c r="O14" s="33"/>
      <c r="P14" s="462"/>
      <c r="Q14" s="453"/>
      <c r="R14" s="453"/>
      <c r="S14" s="453"/>
      <c r="T14" s="453"/>
      <c r="U14" s="453"/>
    </row>
    <row r="15" spans="1:40" s="19" customFormat="1" ht="22.5" hidden="1" thickBot="1" x14ac:dyDescent="0.25">
      <c r="A15" s="17"/>
      <c r="B15" s="17"/>
      <c r="C15" s="17"/>
      <c r="D15" s="17"/>
      <c r="E15" s="30"/>
      <c r="F15" s="336"/>
      <c r="G15" s="33"/>
      <c r="H15" s="33"/>
      <c r="I15" s="33"/>
      <c r="J15" s="34"/>
      <c r="K15" s="18"/>
      <c r="L15" s="18"/>
      <c r="M15" s="33"/>
      <c r="N15" s="33"/>
      <c r="O15" s="33"/>
      <c r="P15" s="462"/>
      <c r="Q15" s="453"/>
      <c r="R15" s="453"/>
      <c r="S15" s="453"/>
      <c r="T15" s="453"/>
      <c r="U15" s="453"/>
    </row>
    <row r="16" spans="1:40" s="9" customFormat="1" ht="22.5" hidden="1" thickBot="1" x14ac:dyDescent="0.25">
      <c r="A16" s="6"/>
      <c r="B16" s="6"/>
      <c r="C16" s="6"/>
      <c r="D16" s="6"/>
      <c r="E16" s="7"/>
      <c r="F16" s="335"/>
      <c r="G16" s="29"/>
      <c r="H16" s="29"/>
      <c r="I16" s="29"/>
      <c r="J16" s="11"/>
      <c r="K16" s="10"/>
      <c r="L16" s="10"/>
      <c r="M16" s="29"/>
      <c r="N16" s="29"/>
      <c r="O16" s="29"/>
      <c r="P16" s="445"/>
      <c r="Q16" s="437"/>
      <c r="R16" s="437"/>
      <c r="S16" s="437"/>
      <c r="T16" s="437"/>
      <c r="U16" s="437"/>
    </row>
    <row r="17" spans="1:48" s="19" customFormat="1" ht="22.5" hidden="1" customHeight="1" thickBot="1" x14ac:dyDescent="0.55000000000000004">
      <c r="A17" s="244"/>
      <c r="B17" s="244"/>
      <c r="C17" s="244"/>
      <c r="D17" s="244"/>
      <c r="E17" s="245" t="s">
        <v>33</v>
      </c>
      <c r="F17" s="330">
        <f>SUM(F16:F16)</f>
        <v>0</v>
      </c>
      <c r="G17" s="246">
        <f>SUM(G16:G16)</f>
        <v>0</v>
      </c>
      <c r="H17" s="246">
        <f>SUM(H16:H16)</f>
        <v>0</v>
      </c>
      <c r="I17" s="246"/>
      <c r="J17" s="246">
        <f>SUM(J16:J16)</f>
        <v>0</v>
      </c>
      <c r="K17" s="246">
        <f>SUM(K16:K16)</f>
        <v>0</v>
      </c>
      <c r="L17" s="246">
        <f>SUM(L16:L16)</f>
        <v>0</v>
      </c>
      <c r="M17" s="246"/>
      <c r="N17" s="246"/>
      <c r="O17" s="246"/>
      <c r="P17" s="460"/>
      <c r="Q17" s="455">
        <f>+F17+G17</f>
        <v>0</v>
      </c>
      <c r="R17" s="451"/>
      <c r="S17" s="451"/>
      <c r="T17" s="453"/>
      <c r="U17" s="453"/>
    </row>
    <row r="18" spans="1:48" s="28" customFormat="1" ht="22.5" thickBot="1" x14ac:dyDescent="0.55000000000000004">
      <c r="A18" s="247">
        <f>+A13+A17</f>
        <v>0</v>
      </c>
      <c r="B18" s="248"/>
      <c r="C18" s="248"/>
      <c r="D18" s="248"/>
      <c r="E18" s="248" t="s">
        <v>162</v>
      </c>
      <c r="F18" s="331">
        <f>F13+F17</f>
        <v>0</v>
      </c>
      <c r="G18" s="310">
        <f>+G13+G17</f>
        <v>0</v>
      </c>
      <c r="H18" s="310">
        <f>+H13+H17</f>
        <v>0</v>
      </c>
      <c r="I18" s="310"/>
      <c r="J18" s="249">
        <f>J13+J17</f>
        <v>0</v>
      </c>
      <c r="K18" s="249">
        <f>K13+K17</f>
        <v>0</v>
      </c>
      <c r="L18" s="249">
        <f>L13+L17</f>
        <v>0</v>
      </c>
      <c r="M18" s="310"/>
      <c r="N18" s="310"/>
      <c r="O18" s="310"/>
      <c r="P18" s="463"/>
      <c r="Q18" s="436">
        <f>+Q13+Q17</f>
        <v>0</v>
      </c>
      <c r="R18" s="457"/>
      <c r="S18" s="457"/>
      <c r="T18" s="434"/>
      <c r="U18" s="434"/>
      <c r="V18" s="2"/>
      <c r="W18" s="2"/>
      <c r="X18" s="2"/>
      <c r="Y18" s="2"/>
      <c r="Z18" s="2"/>
      <c r="AA18" s="2"/>
      <c r="AB18" s="2"/>
      <c r="AC18" s="2"/>
    </row>
    <row r="19" spans="1:48" s="9" customFormat="1" x14ac:dyDescent="0.2">
      <c r="A19" s="15"/>
      <c r="B19" s="15"/>
      <c r="C19" s="15"/>
      <c r="D19" s="15"/>
      <c r="E19" s="31"/>
      <c r="F19" s="21"/>
      <c r="G19" s="20"/>
      <c r="H19" s="20"/>
      <c r="I19" s="20"/>
      <c r="J19" s="20"/>
      <c r="K19" s="104"/>
      <c r="L19" s="104"/>
      <c r="M19" s="20"/>
      <c r="N19" s="20"/>
      <c r="O19" s="20"/>
      <c r="P19" s="445"/>
      <c r="Q19" s="437"/>
      <c r="R19" s="437"/>
      <c r="S19" s="437"/>
      <c r="T19" s="437"/>
      <c r="U19" s="437"/>
    </row>
    <row r="20" spans="1:48" s="9" customFormat="1" x14ac:dyDescent="0.5">
      <c r="A20" s="15"/>
      <c r="B20" s="15"/>
      <c r="C20" s="15"/>
      <c r="D20" s="15"/>
      <c r="E20" s="31"/>
      <c r="F20" s="35"/>
      <c r="G20" s="20"/>
      <c r="H20" s="20"/>
      <c r="I20" s="20"/>
      <c r="J20" s="20"/>
      <c r="K20" s="104"/>
      <c r="L20" s="104"/>
      <c r="M20" s="20"/>
      <c r="N20" s="20"/>
      <c r="O20" s="20"/>
      <c r="P20" s="445"/>
      <c r="Q20" s="437"/>
      <c r="R20" s="437"/>
      <c r="S20" s="437"/>
      <c r="T20" s="437"/>
      <c r="U20" s="437"/>
    </row>
    <row r="22" spans="1:48" s="23" customFormat="1" ht="22.5" thickBot="1" x14ac:dyDescent="0.55000000000000004">
      <c r="A22" s="22"/>
      <c r="B22" s="22"/>
      <c r="C22" s="22"/>
      <c r="D22" s="22"/>
      <c r="E22" s="81" t="s">
        <v>99</v>
      </c>
      <c r="F22" s="82"/>
      <c r="G22" s="238"/>
      <c r="H22" s="125"/>
      <c r="I22" s="125"/>
      <c r="J22" s="125"/>
      <c r="K22" s="190"/>
      <c r="L22" s="190"/>
      <c r="M22" s="125"/>
      <c r="N22" s="125"/>
      <c r="O22" s="125"/>
      <c r="P22" s="441"/>
      <c r="Q22" s="434"/>
      <c r="R22" s="434"/>
      <c r="S22" s="434"/>
      <c r="T22" s="434"/>
      <c r="U22" s="43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4"/>
      <c r="AN22" s="24"/>
      <c r="AO22" s="24"/>
      <c r="AP22" s="24"/>
      <c r="AQ22" s="24"/>
      <c r="AR22" s="24"/>
      <c r="AS22" s="24"/>
      <c r="AT22" s="24"/>
      <c r="AU22" s="24"/>
      <c r="AV22" s="24"/>
    </row>
    <row r="23" spans="1:48" s="23" customFormat="1" ht="22.5" thickTop="1" x14ac:dyDescent="0.5">
      <c r="A23" s="22"/>
      <c r="B23" s="22"/>
      <c r="C23" s="22"/>
      <c r="D23" s="22"/>
      <c r="E23" s="23" t="s">
        <v>25</v>
      </c>
      <c r="F23" s="25"/>
      <c r="G23" s="107"/>
      <c r="H23" s="107"/>
      <c r="I23" s="107"/>
      <c r="J23" s="107"/>
      <c r="K23" s="190"/>
      <c r="L23" s="190"/>
      <c r="M23" s="107"/>
      <c r="N23" s="107"/>
      <c r="O23" s="107"/>
      <c r="P23" s="441"/>
      <c r="Q23" s="434"/>
      <c r="R23" s="434"/>
      <c r="S23" s="434"/>
      <c r="T23" s="434"/>
      <c r="U23" s="43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4"/>
      <c r="AH23" s="24"/>
      <c r="AI23" s="24"/>
      <c r="AJ23" s="24"/>
      <c r="AK23" s="24"/>
      <c r="AL23" s="24"/>
      <c r="AM23" s="24"/>
      <c r="AN23" s="24"/>
      <c r="AO23" s="24"/>
      <c r="AP23" s="24"/>
      <c r="AQ23" s="24"/>
      <c r="AR23" s="24"/>
      <c r="AS23" s="24"/>
      <c r="AT23" s="24"/>
      <c r="AU23" s="24"/>
      <c r="AV23" s="24"/>
    </row>
    <row r="24" spans="1:48" s="23" customFormat="1" x14ac:dyDescent="0.5">
      <c r="A24" s="22"/>
      <c r="B24" s="22"/>
      <c r="C24" s="22"/>
      <c r="D24" s="22"/>
      <c r="E24" s="23" t="s">
        <v>98</v>
      </c>
      <c r="F24" s="25"/>
      <c r="G24" s="107"/>
      <c r="H24" s="107"/>
      <c r="I24" s="107"/>
      <c r="J24" s="107"/>
      <c r="K24" s="190"/>
      <c r="L24" s="190"/>
      <c r="M24" s="107"/>
      <c r="N24" s="107"/>
      <c r="O24" s="107"/>
      <c r="P24" s="441"/>
      <c r="Q24" s="434"/>
      <c r="R24" s="434"/>
      <c r="S24" s="434"/>
      <c r="T24" s="434"/>
      <c r="U24" s="43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  <c r="AM24" s="24"/>
      <c r="AN24" s="24"/>
      <c r="AO24" s="24"/>
      <c r="AP24" s="24"/>
      <c r="AQ24" s="24"/>
      <c r="AR24" s="24"/>
      <c r="AS24" s="24"/>
      <c r="AT24" s="24"/>
      <c r="AU24" s="24"/>
      <c r="AV24" s="24"/>
    </row>
    <row r="25" spans="1:48" s="23" customFormat="1" ht="21.75" customHeight="1" x14ac:dyDescent="0.5">
      <c r="A25" s="22"/>
      <c r="B25" s="22"/>
      <c r="C25" s="22"/>
      <c r="D25" s="22"/>
      <c r="E25" s="23" t="s">
        <v>18</v>
      </c>
      <c r="F25" s="25"/>
      <c r="G25" s="107"/>
      <c r="H25" s="107"/>
      <c r="I25" s="107"/>
      <c r="J25" s="107"/>
      <c r="K25" s="190"/>
      <c r="L25" s="190"/>
      <c r="M25" s="107"/>
      <c r="N25" s="107"/>
      <c r="O25" s="107"/>
      <c r="P25" s="441"/>
      <c r="Q25" s="434"/>
      <c r="R25" s="434"/>
      <c r="S25" s="434"/>
      <c r="T25" s="434"/>
      <c r="U25" s="43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24"/>
      <c r="AK25" s="24"/>
      <c r="AL25" s="24"/>
      <c r="AM25" s="24"/>
      <c r="AN25" s="24"/>
      <c r="AO25" s="24"/>
      <c r="AP25" s="24"/>
      <c r="AQ25" s="24"/>
      <c r="AR25" s="24"/>
      <c r="AS25" s="24"/>
      <c r="AT25" s="24"/>
      <c r="AU25" s="24"/>
      <c r="AV25" s="24"/>
    </row>
  </sheetData>
  <autoFilter ref="P1:P25"/>
  <mergeCells count="22">
    <mergeCell ref="S5:S8"/>
    <mergeCell ref="F4:G4"/>
    <mergeCell ref="F6:F8"/>
    <mergeCell ref="G6:G8"/>
    <mergeCell ref="C5:C8"/>
    <mergeCell ref="R5:R8"/>
    <mergeCell ref="K5:K8"/>
    <mergeCell ref="L5:L8"/>
    <mergeCell ref="J5:J8"/>
    <mergeCell ref="E5:E8"/>
    <mergeCell ref="O5:O8"/>
    <mergeCell ref="A5:A8"/>
    <mergeCell ref="B5:B8"/>
    <mergeCell ref="A1:O1"/>
    <mergeCell ref="A2:O2"/>
    <mergeCell ref="A3:O3"/>
    <mergeCell ref="D5:D8"/>
    <mergeCell ref="I5:I8"/>
    <mergeCell ref="F5:H5"/>
    <mergeCell ref="H6:H8"/>
    <mergeCell ref="N5:N8"/>
    <mergeCell ref="M5:M8"/>
  </mergeCells>
  <phoneticPr fontId="5" type="noConversion"/>
  <conditionalFormatting sqref="F11">
    <cfRule type="cellIs" dxfId="1" priority="1" stopIfTrue="1" operator="between">
      <formula>2000001</formula>
      <formula>500000000</formula>
    </cfRule>
  </conditionalFormatting>
  <pageMargins left="0.55118110236220474" right="0.55118110236220474" top="0.59055118110236227" bottom="0.39370078740157483" header="0.31496062992125984" footer="0.31496062992125984"/>
  <pageSetup paperSize="9" scale="85" orientation="landscape" blackAndWhite="1" r:id="rId1"/>
  <rowBreaks count="1" manualBreakCount="1">
    <brk id="20" max="16383" man="1"/>
  </rowBreaks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7"/>
  <sheetViews>
    <sheetView zoomScaleNormal="100" workbookViewId="0">
      <selection sqref="A1:L3"/>
    </sheetView>
  </sheetViews>
  <sheetFormatPr defaultRowHeight="21.75" x14ac:dyDescent="0.5"/>
  <cols>
    <col min="1" max="1" width="5.85546875" style="3" customWidth="1"/>
    <col min="2" max="3" width="6.7109375" style="3" customWidth="1"/>
    <col min="4" max="4" width="8.42578125" style="3" customWidth="1"/>
    <col min="5" max="5" width="43" style="1" customWidth="1"/>
    <col min="6" max="6" width="14.5703125" style="4" customWidth="1"/>
    <col min="7" max="8" width="14.7109375" style="106" customWidth="1"/>
    <col min="9" max="9" width="40" style="106" customWidth="1"/>
    <col min="10" max="10" width="13.140625" style="106" hidden="1" customWidth="1"/>
    <col min="11" max="11" width="12.28515625" style="156" hidden="1" customWidth="1"/>
    <col min="12" max="12" width="14.28515625" style="156" hidden="1" customWidth="1"/>
    <col min="13" max="13" width="14.28515625" style="156" customWidth="1"/>
    <col min="14" max="14" width="9.140625" style="2" customWidth="1"/>
    <col min="15" max="15" width="13.5703125" style="2" customWidth="1"/>
    <col min="16" max="26" width="9.140625" style="2"/>
    <col min="27" max="16384" width="9.140625" style="1"/>
  </cols>
  <sheetData>
    <row r="1" spans="1:37" x14ac:dyDescent="0.5">
      <c r="A1" s="725" t="s">
        <v>208</v>
      </c>
      <c r="B1" s="725"/>
      <c r="C1" s="725"/>
      <c r="D1" s="725"/>
      <c r="E1" s="725"/>
      <c r="F1" s="725"/>
      <c r="G1" s="725"/>
      <c r="H1" s="725"/>
      <c r="I1" s="725"/>
      <c r="J1" s="725"/>
      <c r="K1" s="725"/>
      <c r="L1" s="725"/>
      <c r="M1" s="2"/>
      <c r="O1" s="2" t="s">
        <v>261</v>
      </c>
      <c r="Q1" s="2" t="s">
        <v>202</v>
      </c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</row>
    <row r="2" spans="1:37" x14ac:dyDescent="0.5">
      <c r="A2" s="725" t="s">
        <v>8</v>
      </c>
      <c r="B2" s="725"/>
      <c r="C2" s="725"/>
      <c r="D2" s="725"/>
      <c r="E2" s="725"/>
      <c r="F2" s="725"/>
      <c r="G2" s="725"/>
      <c r="H2" s="725"/>
      <c r="I2" s="725"/>
      <c r="J2" s="725"/>
      <c r="K2" s="725"/>
      <c r="L2" s="725"/>
      <c r="M2" s="347" t="s">
        <v>259</v>
      </c>
      <c r="N2" s="2" t="s">
        <v>207</v>
      </c>
      <c r="O2" s="146">
        <f>SUM(E11:E16)</f>
        <v>0</v>
      </c>
      <c r="P2" s="146" t="s">
        <v>207</v>
      </c>
      <c r="Q2" s="2" t="s">
        <v>207</v>
      </c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</row>
    <row r="3" spans="1:37" x14ac:dyDescent="0.5">
      <c r="A3" s="725" t="s">
        <v>149</v>
      </c>
      <c r="B3" s="725"/>
      <c r="C3" s="725"/>
      <c r="D3" s="725"/>
      <c r="E3" s="725"/>
      <c r="F3" s="725"/>
      <c r="G3" s="725"/>
      <c r="H3" s="725"/>
      <c r="I3" s="725"/>
      <c r="J3" s="725"/>
      <c r="K3" s="725"/>
      <c r="L3" s="725"/>
      <c r="M3" s="9" t="s">
        <v>260</v>
      </c>
      <c r="N3" s="1" t="s">
        <v>207</v>
      </c>
      <c r="O3" s="430" t="s">
        <v>207</v>
      </c>
      <c r="P3" s="431" t="s">
        <v>207</v>
      </c>
      <c r="Q3" s="430" t="s">
        <v>207</v>
      </c>
      <c r="R3" s="1"/>
      <c r="S3" s="1"/>
      <c r="T3" s="1"/>
      <c r="U3" s="1"/>
      <c r="V3" s="1"/>
      <c r="W3" s="1"/>
      <c r="X3" s="1"/>
      <c r="Y3" s="1"/>
      <c r="Z3" s="1"/>
    </row>
    <row r="4" spans="1:37" ht="20.25" customHeight="1" x14ac:dyDescent="0.5">
      <c r="A4" s="1"/>
      <c r="B4" s="1"/>
      <c r="C4" s="1"/>
      <c r="D4" s="1"/>
      <c r="F4" s="734"/>
      <c r="G4" s="734"/>
      <c r="H4" s="3"/>
      <c r="I4" s="3"/>
      <c r="J4" s="5"/>
      <c r="M4" s="2" t="s">
        <v>265</v>
      </c>
      <c r="N4" s="239" t="s">
        <v>207</v>
      </c>
      <c r="O4" s="239" t="s">
        <v>207</v>
      </c>
      <c r="P4" s="2" t="s">
        <v>207</v>
      </c>
      <c r="Q4" s="2" t="s">
        <v>207</v>
      </c>
    </row>
    <row r="5" spans="1:37" ht="21.75" customHeight="1" x14ac:dyDescent="0.5">
      <c r="A5" s="723" t="s">
        <v>19</v>
      </c>
      <c r="B5" s="723" t="s">
        <v>20</v>
      </c>
      <c r="C5" s="723" t="s">
        <v>129</v>
      </c>
      <c r="D5" s="723" t="s">
        <v>21</v>
      </c>
      <c r="E5" s="723" t="s">
        <v>29</v>
      </c>
      <c r="F5" s="736" t="s">
        <v>26</v>
      </c>
      <c r="G5" s="737"/>
      <c r="H5" s="738"/>
      <c r="I5" s="726" t="s">
        <v>209</v>
      </c>
      <c r="J5" s="726" t="s">
        <v>122</v>
      </c>
      <c r="K5" s="726" t="s">
        <v>121</v>
      </c>
      <c r="L5" s="729" t="s">
        <v>123</v>
      </c>
      <c r="M5" s="423"/>
      <c r="O5" s="735" t="s">
        <v>142</v>
      </c>
      <c r="P5" s="735" t="s">
        <v>150</v>
      </c>
    </row>
    <row r="6" spans="1:37" ht="21" customHeight="1" x14ac:dyDescent="0.5">
      <c r="A6" s="724"/>
      <c r="B6" s="724"/>
      <c r="C6" s="724"/>
      <c r="D6" s="724"/>
      <c r="E6" s="724"/>
      <c r="F6" s="731" t="s">
        <v>46</v>
      </c>
      <c r="G6" s="727" t="s">
        <v>103</v>
      </c>
      <c r="H6" s="726" t="s">
        <v>150</v>
      </c>
      <c r="I6" s="727"/>
      <c r="J6" s="727"/>
      <c r="K6" s="727"/>
      <c r="L6" s="730"/>
      <c r="M6" s="423"/>
      <c r="O6" s="735"/>
      <c r="P6" s="735"/>
    </row>
    <row r="7" spans="1:37" ht="21" customHeight="1" x14ac:dyDescent="0.5">
      <c r="A7" s="724"/>
      <c r="B7" s="724"/>
      <c r="C7" s="724"/>
      <c r="D7" s="724"/>
      <c r="E7" s="724"/>
      <c r="F7" s="731"/>
      <c r="G7" s="727"/>
      <c r="H7" s="727"/>
      <c r="I7" s="727"/>
      <c r="J7" s="727"/>
      <c r="K7" s="727"/>
      <c r="L7" s="730"/>
      <c r="M7" s="423"/>
      <c r="O7" s="735"/>
      <c r="P7" s="735"/>
    </row>
    <row r="8" spans="1:37" ht="18" customHeight="1" x14ac:dyDescent="0.5">
      <c r="A8" s="724"/>
      <c r="B8" s="724"/>
      <c r="C8" s="733"/>
      <c r="D8" s="724"/>
      <c r="E8" s="724"/>
      <c r="F8" s="732"/>
      <c r="G8" s="728"/>
      <c r="H8" s="728"/>
      <c r="I8" s="728"/>
      <c r="J8" s="728"/>
      <c r="K8" s="728"/>
      <c r="L8" s="730"/>
      <c r="M8" s="423"/>
      <c r="O8" s="735"/>
      <c r="P8" s="735"/>
    </row>
    <row r="9" spans="1:37" x14ac:dyDescent="0.5">
      <c r="A9" s="12"/>
      <c r="B9" s="12"/>
      <c r="C9" s="12"/>
      <c r="D9" s="12"/>
      <c r="E9" s="32" t="s">
        <v>152</v>
      </c>
      <c r="F9" s="12"/>
      <c r="G9" s="105"/>
      <c r="H9" s="105"/>
      <c r="I9" s="105"/>
      <c r="J9" s="105"/>
      <c r="K9" s="189"/>
      <c r="L9" s="189"/>
    </row>
    <row r="10" spans="1:37" s="9" customFormat="1" x14ac:dyDescent="0.2">
      <c r="A10" s="6"/>
      <c r="B10" s="6"/>
      <c r="C10" s="6"/>
      <c r="D10" s="6"/>
      <c r="E10" s="17" t="s">
        <v>37</v>
      </c>
      <c r="F10" s="29"/>
      <c r="G10" s="11"/>
      <c r="H10" s="11"/>
      <c r="I10" s="11"/>
      <c r="J10" s="11"/>
      <c r="K10" s="10"/>
      <c r="L10" s="10"/>
      <c r="M10" s="104"/>
    </row>
    <row r="11" spans="1:37" s="9" customFormat="1" x14ac:dyDescent="0.2">
      <c r="A11" s="6"/>
      <c r="B11" s="6"/>
      <c r="C11" s="6"/>
      <c r="D11" s="6"/>
      <c r="E11" s="332"/>
      <c r="F11" s="333"/>
      <c r="G11" s="11"/>
      <c r="H11" s="11"/>
      <c r="I11" s="360"/>
      <c r="J11" s="11"/>
      <c r="K11" s="10"/>
      <c r="L11" s="10"/>
      <c r="M11" s="104"/>
    </row>
    <row r="12" spans="1:37" s="9" customFormat="1" x14ac:dyDescent="0.2">
      <c r="A12" s="6"/>
      <c r="B12" s="13"/>
      <c r="C12" s="13"/>
      <c r="D12" s="13"/>
      <c r="E12" s="7"/>
      <c r="F12" s="334"/>
      <c r="G12" s="11"/>
      <c r="H12" s="11"/>
      <c r="I12" s="11"/>
      <c r="J12" s="11"/>
      <c r="K12" s="10"/>
      <c r="L12" s="10"/>
      <c r="M12" s="104"/>
    </row>
    <row r="13" spans="1:37" s="14" customFormat="1" x14ac:dyDescent="0.5">
      <c r="A13" s="241">
        <f>+A11</f>
        <v>0</v>
      </c>
      <c r="B13" s="241"/>
      <c r="C13" s="241"/>
      <c r="D13" s="241"/>
      <c r="E13" s="242" t="s">
        <v>47</v>
      </c>
      <c r="F13" s="329">
        <f>SUM(F11:F12)</f>
        <v>0</v>
      </c>
      <c r="G13" s="243">
        <f>SUM(G11:G12)</f>
        <v>0</v>
      </c>
      <c r="H13" s="243">
        <f>SUM(H11:H12)</f>
        <v>0</v>
      </c>
      <c r="I13" s="243"/>
      <c r="J13" s="243">
        <f>SUM(J11:J12)</f>
        <v>0</v>
      </c>
      <c r="K13" s="243">
        <f>SUM(K11:K12)</f>
        <v>0</v>
      </c>
      <c r="L13" s="243">
        <f>SUM(L11:L12)</f>
        <v>0</v>
      </c>
      <c r="M13" s="427"/>
      <c r="N13" s="144">
        <f>+F13+G13</f>
        <v>0</v>
      </c>
      <c r="O13" s="240"/>
      <c r="P13" s="240"/>
    </row>
    <row r="14" spans="1:37" s="19" customFormat="1" x14ac:dyDescent="0.2">
      <c r="A14" s="17"/>
      <c r="B14" s="17"/>
      <c r="C14" s="17"/>
      <c r="D14" s="17"/>
      <c r="E14" s="30" t="s">
        <v>10</v>
      </c>
      <c r="F14" s="336"/>
      <c r="G14" s="34"/>
      <c r="H14" s="34"/>
      <c r="I14" s="34"/>
      <c r="J14" s="34"/>
      <c r="K14" s="18"/>
      <c r="L14" s="18"/>
      <c r="M14" s="424"/>
    </row>
    <row r="15" spans="1:37" s="19" customFormat="1" x14ac:dyDescent="0.2">
      <c r="A15" s="17"/>
      <c r="B15" s="17"/>
      <c r="C15" s="17"/>
      <c r="D15" s="17"/>
      <c r="E15" s="30"/>
      <c r="F15" s="336"/>
      <c r="G15" s="34"/>
      <c r="H15" s="34"/>
      <c r="I15" s="34"/>
      <c r="J15" s="34"/>
      <c r="K15" s="18"/>
      <c r="L15" s="18"/>
      <c r="M15" s="424"/>
    </row>
    <row r="16" spans="1:37" s="9" customFormat="1" x14ac:dyDescent="0.2">
      <c r="A16" s="6"/>
      <c r="B16" s="6"/>
      <c r="C16" s="6"/>
      <c r="D16" s="6"/>
      <c r="E16" s="7"/>
      <c r="F16" s="335"/>
      <c r="G16" s="11"/>
      <c r="H16" s="11"/>
      <c r="I16" s="11"/>
      <c r="J16" s="11"/>
      <c r="K16" s="10"/>
      <c r="L16" s="10"/>
      <c r="M16" s="104"/>
    </row>
    <row r="17" spans="1:45" s="19" customFormat="1" ht="22.5" thickBot="1" x14ac:dyDescent="0.55000000000000004">
      <c r="A17" s="244"/>
      <c r="B17" s="244"/>
      <c r="C17" s="244"/>
      <c r="D17" s="244"/>
      <c r="E17" s="245" t="s">
        <v>33</v>
      </c>
      <c r="F17" s="330">
        <f>SUM(F15:F16)</f>
        <v>0</v>
      </c>
      <c r="G17" s="246">
        <f>SUM(G15:G16)</f>
        <v>0</v>
      </c>
      <c r="H17" s="246">
        <f>SUM(H15:H16)</f>
        <v>0</v>
      </c>
      <c r="I17" s="246"/>
      <c r="J17" s="246">
        <f>SUM(J15:J16)</f>
        <v>0</v>
      </c>
      <c r="K17" s="246">
        <f>SUM(K15:K16)</f>
        <v>0</v>
      </c>
      <c r="L17" s="246">
        <f>SUM(L15:L16)</f>
        <v>0</v>
      </c>
      <c r="M17" s="428"/>
      <c r="N17" s="145">
        <f>+F17+G17</f>
        <v>0</v>
      </c>
      <c r="O17" s="240"/>
      <c r="P17" s="240"/>
    </row>
    <row r="18" spans="1:45" s="28" customFormat="1" ht="22.5" thickBot="1" x14ac:dyDescent="0.55000000000000004">
      <c r="A18" s="247">
        <f>+A13+A17</f>
        <v>0</v>
      </c>
      <c r="B18" s="248"/>
      <c r="C18" s="248"/>
      <c r="D18" s="248"/>
      <c r="E18" s="248" t="s">
        <v>163</v>
      </c>
      <c r="F18" s="331">
        <f>F13+F17</f>
        <v>0</v>
      </c>
      <c r="G18" s="249">
        <f>+G13+G17</f>
        <v>0</v>
      </c>
      <c r="H18" s="249">
        <f>+H13+H17</f>
        <v>0</v>
      </c>
      <c r="I18" s="249"/>
      <c r="J18" s="249">
        <f>J13+J17</f>
        <v>0</v>
      </c>
      <c r="K18" s="249">
        <f>K13+K17</f>
        <v>0</v>
      </c>
      <c r="L18" s="249">
        <f>L13+L17</f>
        <v>0</v>
      </c>
      <c r="M18" s="426"/>
      <c r="N18" s="146">
        <f>+N13+N17</f>
        <v>0</v>
      </c>
      <c r="O18" s="250"/>
      <c r="P18" s="250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45" s="9" customFormat="1" x14ac:dyDescent="0.2">
      <c r="A19" s="15"/>
      <c r="B19" s="15"/>
      <c r="C19" s="15"/>
      <c r="D19" s="15"/>
      <c r="E19" s="31"/>
      <c r="F19" s="21"/>
      <c r="G19" s="20"/>
      <c r="H19" s="20"/>
      <c r="I19" s="20"/>
      <c r="J19" s="20"/>
      <c r="K19" s="104"/>
      <c r="L19" s="104"/>
      <c r="M19" s="104"/>
    </row>
    <row r="20" spans="1:45" s="9" customFormat="1" x14ac:dyDescent="0.2">
      <c r="A20" s="15"/>
      <c r="B20" s="15"/>
      <c r="C20" s="15"/>
      <c r="D20" s="15"/>
      <c r="E20" s="31"/>
      <c r="F20" s="21"/>
      <c r="G20" s="20"/>
      <c r="H20" s="20"/>
      <c r="I20" s="20"/>
      <c r="J20" s="20"/>
      <c r="K20" s="104"/>
      <c r="L20" s="104"/>
      <c r="M20" s="104"/>
    </row>
    <row r="21" spans="1:45" s="9" customFormat="1" x14ac:dyDescent="0.2">
      <c r="A21" s="15"/>
      <c r="B21" s="15"/>
      <c r="C21" s="15"/>
      <c r="D21" s="15"/>
      <c r="E21" s="31"/>
      <c r="F21" s="21"/>
      <c r="G21" s="20"/>
      <c r="H21" s="20"/>
      <c r="I21" s="20"/>
      <c r="J21" s="20"/>
      <c r="K21" s="104"/>
      <c r="L21" s="104"/>
      <c r="M21" s="104"/>
    </row>
    <row r="22" spans="1:45" s="9" customFormat="1" x14ac:dyDescent="0.5">
      <c r="A22" s="15"/>
      <c r="B22" s="15"/>
      <c r="C22" s="15"/>
      <c r="D22" s="15"/>
      <c r="E22" s="31"/>
      <c r="F22" s="35"/>
      <c r="G22" s="20"/>
      <c r="H22" s="20"/>
      <c r="I22" s="20"/>
      <c r="J22" s="20"/>
      <c r="K22" s="104"/>
      <c r="L22" s="104"/>
      <c r="M22" s="104"/>
    </row>
    <row r="24" spans="1:45" s="23" customFormat="1" ht="22.5" thickBot="1" x14ac:dyDescent="0.55000000000000004">
      <c r="A24" s="22"/>
      <c r="B24" s="22"/>
      <c r="C24" s="22"/>
      <c r="D24" s="22"/>
      <c r="E24" s="81" t="s">
        <v>99</v>
      </c>
      <c r="F24" s="82"/>
      <c r="G24" s="238"/>
      <c r="H24" s="125"/>
      <c r="I24" s="125"/>
      <c r="J24" s="125"/>
      <c r="K24" s="190"/>
      <c r="L24" s="190"/>
      <c r="M24" s="190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  <c r="AM24" s="24"/>
      <c r="AN24" s="24"/>
      <c r="AO24" s="24"/>
      <c r="AP24" s="24"/>
      <c r="AQ24" s="24"/>
      <c r="AR24" s="24"/>
      <c r="AS24" s="24"/>
    </row>
    <row r="25" spans="1:45" s="23" customFormat="1" ht="22.5" thickTop="1" x14ac:dyDescent="0.5">
      <c r="A25" s="22"/>
      <c r="B25" s="22"/>
      <c r="C25" s="22"/>
      <c r="D25" s="22"/>
      <c r="E25" s="23" t="s">
        <v>25</v>
      </c>
      <c r="F25" s="25"/>
      <c r="G25" s="107"/>
      <c r="H25" s="107"/>
      <c r="I25" s="107"/>
      <c r="J25" s="107"/>
      <c r="K25" s="190"/>
      <c r="L25" s="190"/>
      <c r="M25" s="190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24"/>
      <c r="AK25" s="24"/>
      <c r="AL25" s="24"/>
      <c r="AM25" s="24"/>
      <c r="AN25" s="24"/>
      <c r="AO25" s="24"/>
      <c r="AP25" s="24"/>
      <c r="AQ25" s="24"/>
      <c r="AR25" s="24"/>
      <c r="AS25" s="24"/>
    </row>
    <row r="26" spans="1:45" s="23" customFormat="1" x14ac:dyDescent="0.5">
      <c r="A26" s="22"/>
      <c r="B26" s="22"/>
      <c r="C26" s="22"/>
      <c r="D26" s="22"/>
      <c r="E26" s="23" t="s">
        <v>98</v>
      </c>
      <c r="F26" s="25"/>
      <c r="G26" s="107"/>
      <c r="H26" s="107"/>
      <c r="I26" s="107"/>
      <c r="J26" s="107"/>
      <c r="K26" s="190"/>
      <c r="L26" s="190"/>
      <c r="M26" s="190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  <c r="AK26" s="24"/>
      <c r="AL26" s="24"/>
      <c r="AM26" s="24"/>
      <c r="AN26" s="24"/>
      <c r="AO26" s="24"/>
      <c r="AP26" s="24"/>
      <c r="AQ26" s="24"/>
      <c r="AR26" s="24"/>
      <c r="AS26" s="24"/>
    </row>
    <row r="27" spans="1:45" s="23" customFormat="1" x14ac:dyDescent="0.5">
      <c r="A27" s="22"/>
      <c r="B27" s="22"/>
      <c r="C27" s="22"/>
      <c r="D27" s="22"/>
      <c r="E27" s="23" t="s">
        <v>18</v>
      </c>
      <c r="F27" s="25"/>
      <c r="G27" s="107"/>
      <c r="H27" s="107"/>
      <c r="I27" s="107"/>
      <c r="J27" s="107"/>
      <c r="K27" s="190"/>
      <c r="L27" s="190"/>
      <c r="M27" s="190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24"/>
      <c r="AI27" s="24"/>
      <c r="AJ27" s="24"/>
      <c r="AK27" s="24"/>
      <c r="AL27" s="24"/>
      <c r="AM27" s="24"/>
      <c r="AN27" s="24"/>
      <c r="AO27" s="24"/>
      <c r="AP27" s="24"/>
      <c r="AQ27" s="24"/>
      <c r="AR27" s="24"/>
      <c r="AS27" s="24"/>
    </row>
  </sheetData>
  <mergeCells count="19">
    <mergeCell ref="O5:O8"/>
    <mergeCell ref="P5:P8"/>
    <mergeCell ref="F6:F8"/>
    <mergeCell ref="G6:G8"/>
    <mergeCell ref="I5:I8"/>
    <mergeCell ref="F5:H5"/>
    <mergeCell ref="H6:H8"/>
    <mergeCell ref="A1:L1"/>
    <mergeCell ref="A2:L2"/>
    <mergeCell ref="A3:L3"/>
    <mergeCell ref="F4:G4"/>
    <mergeCell ref="A5:A8"/>
    <mergeCell ref="B5:B8"/>
    <mergeCell ref="C5:C8"/>
    <mergeCell ref="D5:D8"/>
    <mergeCell ref="E5:E8"/>
    <mergeCell ref="J5:J8"/>
    <mergeCell ref="K5:K8"/>
    <mergeCell ref="L5:L8"/>
  </mergeCells>
  <pageMargins left="0.43307086614173229" right="0.31496062992125984" top="0.74803149606299213" bottom="0.74803149606299213" header="0.31496062992125984" footer="0.31496062992125984"/>
  <pageSetup paperSize="9" orientation="landscape" blackAndWhite="1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Y25"/>
  <sheetViews>
    <sheetView zoomScaleNormal="100" zoomScaleSheetLayoutView="100" workbookViewId="0">
      <selection activeCell="A3" sqref="A3:S3"/>
    </sheetView>
  </sheetViews>
  <sheetFormatPr defaultRowHeight="21.75" x14ac:dyDescent="0.5"/>
  <cols>
    <col min="1" max="1" width="5.85546875" style="3" customWidth="1"/>
    <col min="2" max="3" width="6.7109375" style="3" customWidth="1"/>
    <col min="4" max="4" width="8.42578125" style="3" customWidth="1"/>
    <col min="5" max="5" width="43" style="1" customWidth="1"/>
    <col min="6" max="6" width="16" style="264" customWidth="1"/>
    <col min="7" max="7" width="14.7109375" style="106" customWidth="1"/>
    <col min="8" max="8" width="14.7109375" style="106" hidden="1" customWidth="1"/>
    <col min="9" max="9" width="30.140625" style="106" hidden="1" customWidth="1"/>
    <col min="10" max="10" width="13.140625" style="106" hidden="1" customWidth="1"/>
    <col min="11" max="11" width="12.28515625" style="156" hidden="1" customWidth="1"/>
    <col min="12" max="12" width="14.28515625" style="156" hidden="1" customWidth="1"/>
    <col min="13" max="16" width="30.140625" style="106" hidden="1" customWidth="1"/>
    <col min="17" max="17" width="32.140625" style="106" hidden="1" customWidth="1"/>
    <col min="18" max="19" width="32.140625" style="106" customWidth="1"/>
    <col min="20" max="20" width="19.5703125" style="434" bestFit="1" customWidth="1"/>
    <col min="21" max="21" width="9.140625" style="434"/>
    <col min="22" max="22" width="16" style="434" bestFit="1" customWidth="1"/>
    <col min="23" max="23" width="9.140625" style="434"/>
    <col min="24" max="24" width="13.5703125" style="434" bestFit="1" customWidth="1"/>
    <col min="25" max="32" width="9.140625" style="2"/>
    <col min="33" max="16384" width="9.140625" style="1"/>
  </cols>
  <sheetData>
    <row r="1" spans="1:43" x14ac:dyDescent="0.5">
      <c r="A1" s="725" t="s">
        <v>208</v>
      </c>
      <c r="B1" s="725"/>
      <c r="C1" s="725"/>
      <c r="D1" s="725"/>
      <c r="E1" s="725"/>
      <c r="F1" s="725"/>
      <c r="G1" s="725"/>
      <c r="H1" s="725"/>
      <c r="I1" s="725"/>
      <c r="J1" s="725"/>
      <c r="K1" s="725"/>
      <c r="L1" s="725"/>
      <c r="M1" s="725"/>
      <c r="N1" s="725"/>
      <c r="O1" s="725"/>
      <c r="P1" s="725"/>
      <c r="Q1" s="725"/>
      <c r="R1" s="725"/>
      <c r="S1" s="725"/>
      <c r="V1" s="434" t="s">
        <v>261</v>
      </c>
      <c r="X1" s="434" t="s">
        <v>202</v>
      </c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</row>
    <row r="2" spans="1:43" x14ac:dyDescent="0.5">
      <c r="A2" s="725" t="s">
        <v>8</v>
      </c>
      <c r="B2" s="725"/>
      <c r="C2" s="725"/>
      <c r="D2" s="725"/>
      <c r="E2" s="725"/>
      <c r="F2" s="725"/>
      <c r="G2" s="725"/>
      <c r="H2" s="725"/>
      <c r="I2" s="725"/>
      <c r="J2" s="725"/>
      <c r="K2" s="725"/>
      <c r="L2" s="725"/>
      <c r="M2" s="725"/>
      <c r="N2" s="725"/>
      <c r="O2" s="725"/>
      <c r="P2" s="725"/>
      <c r="Q2" s="725"/>
      <c r="R2" s="725"/>
      <c r="S2" s="725"/>
      <c r="T2" s="435" t="s">
        <v>259</v>
      </c>
      <c r="U2" s="434">
        <v>6</v>
      </c>
      <c r="V2" s="436" t="e">
        <f>+#REF!+#REF!+#REF!+#REF!+#REF!+#REF!</f>
        <v>#REF!</v>
      </c>
      <c r="W2" s="465">
        <v>1</v>
      </c>
      <c r="X2" s="436" t="e">
        <f>+#REF!</f>
        <v>#REF!</v>
      </c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</row>
    <row r="3" spans="1:43" x14ac:dyDescent="0.5">
      <c r="A3" s="725" t="s">
        <v>377</v>
      </c>
      <c r="B3" s="725"/>
      <c r="C3" s="725"/>
      <c r="D3" s="725"/>
      <c r="E3" s="725"/>
      <c r="F3" s="725"/>
      <c r="G3" s="725"/>
      <c r="H3" s="725"/>
      <c r="I3" s="725"/>
      <c r="J3" s="725"/>
      <c r="K3" s="725"/>
      <c r="L3" s="725"/>
      <c r="M3" s="725"/>
      <c r="N3" s="725"/>
      <c r="O3" s="725"/>
      <c r="P3" s="725"/>
      <c r="Q3" s="725"/>
      <c r="R3" s="725"/>
      <c r="S3" s="725"/>
      <c r="T3" s="437" t="s">
        <v>260</v>
      </c>
      <c r="U3" s="438">
        <v>5</v>
      </c>
      <c r="V3" s="439" t="e">
        <f>+#REF!+#REF!+#REF!+#REF!+#REF!</f>
        <v>#REF!</v>
      </c>
      <c r="W3" s="440">
        <v>3</v>
      </c>
      <c r="X3" s="439" t="e">
        <f>+#REF!+#REF!+#REF!</f>
        <v>#REF!</v>
      </c>
      <c r="Y3" s="1"/>
      <c r="Z3" s="1"/>
      <c r="AA3" s="1"/>
      <c r="AB3" s="1"/>
      <c r="AC3" s="1"/>
      <c r="AD3" s="1"/>
      <c r="AE3" s="1"/>
      <c r="AF3" s="1"/>
    </row>
    <row r="4" spans="1:43" x14ac:dyDescent="0.5">
      <c r="A4" s="1"/>
      <c r="B4" s="1"/>
      <c r="C4" s="1"/>
      <c r="D4" s="1"/>
      <c r="F4" s="745"/>
      <c r="G4" s="745"/>
      <c r="H4" s="5"/>
      <c r="I4" s="5"/>
      <c r="J4" s="5"/>
      <c r="M4" s="5"/>
      <c r="N4" s="504"/>
      <c r="O4" s="689"/>
      <c r="P4" s="692"/>
      <c r="Q4" s="695"/>
      <c r="R4" s="704"/>
      <c r="S4" s="702"/>
      <c r="T4" s="434" t="s">
        <v>265</v>
      </c>
      <c r="U4" s="442" t="s">
        <v>207</v>
      </c>
      <c r="V4" s="459" t="s">
        <v>207</v>
      </c>
      <c r="W4" s="434" t="s">
        <v>207</v>
      </c>
      <c r="X4" s="434" t="s">
        <v>207</v>
      </c>
    </row>
    <row r="5" spans="1:43" ht="21.75" customHeight="1" x14ac:dyDescent="0.5">
      <c r="A5" s="723" t="s">
        <v>19</v>
      </c>
      <c r="B5" s="723" t="s">
        <v>20</v>
      </c>
      <c r="C5" s="723" t="s">
        <v>129</v>
      </c>
      <c r="D5" s="723" t="s">
        <v>21</v>
      </c>
      <c r="E5" s="723" t="s">
        <v>29</v>
      </c>
      <c r="F5" s="736" t="s">
        <v>26</v>
      </c>
      <c r="G5" s="737"/>
      <c r="H5" s="738"/>
      <c r="I5" s="726" t="s">
        <v>264</v>
      </c>
      <c r="J5" s="726" t="s">
        <v>122</v>
      </c>
      <c r="K5" s="726" t="s">
        <v>121</v>
      </c>
      <c r="L5" s="729" t="s">
        <v>123</v>
      </c>
      <c r="M5" s="741" t="s">
        <v>267</v>
      </c>
      <c r="N5" s="741" t="s">
        <v>291</v>
      </c>
      <c r="O5" s="741" t="s">
        <v>310</v>
      </c>
      <c r="P5" s="741" t="s">
        <v>327</v>
      </c>
      <c r="Q5" s="741" t="s">
        <v>341</v>
      </c>
      <c r="R5" s="741" t="s">
        <v>362</v>
      </c>
      <c r="S5" s="741" t="s">
        <v>376</v>
      </c>
      <c r="U5" s="744" t="s">
        <v>142</v>
      </c>
      <c r="V5" s="744" t="s">
        <v>150</v>
      </c>
    </row>
    <row r="6" spans="1:43" ht="21" customHeight="1" x14ac:dyDescent="0.5">
      <c r="A6" s="724"/>
      <c r="B6" s="724"/>
      <c r="C6" s="724"/>
      <c r="D6" s="724"/>
      <c r="E6" s="724"/>
      <c r="F6" s="731" t="s">
        <v>46</v>
      </c>
      <c r="G6" s="727" t="s">
        <v>103</v>
      </c>
      <c r="H6" s="726" t="s">
        <v>150</v>
      </c>
      <c r="I6" s="727"/>
      <c r="J6" s="727"/>
      <c r="K6" s="727"/>
      <c r="L6" s="730"/>
      <c r="M6" s="742"/>
      <c r="N6" s="742"/>
      <c r="O6" s="742"/>
      <c r="P6" s="742"/>
      <c r="Q6" s="742"/>
      <c r="R6" s="742"/>
      <c r="S6" s="742"/>
      <c r="U6" s="744"/>
      <c r="V6" s="744"/>
    </row>
    <row r="7" spans="1:43" ht="21" customHeight="1" x14ac:dyDescent="0.5">
      <c r="A7" s="724"/>
      <c r="B7" s="724"/>
      <c r="C7" s="724"/>
      <c r="D7" s="724"/>
      <c r="E7" s="724"/>
      <c r="F7" s="731"/>
      <c r="G7" s="727"/>
      <c r="H7" s="727"/>
      <c r="I7" s="727"/>
      <c r="J7" s="727"/>
      <c r="K7" s="727"/>
      <c r="L7" s="730"/>
      <c r="M7" s="742"/>
      <c r="N7" s="742"/>
      <c r="O7" s="742"/>
      <c r="P7" s="742"/>
      <c r="Q7" s="742"/>
      <c r="R7" s="742"/>
      <c r="S7" s="742"/>
      <c r="U7" s="744"/>
      <c r="V7" s="744"/>
    </row>
    <row r="8" spans="1:43" ht="18" customHeight="1" x14ac:dyDescent="0.5">
      <c r="A8" s="724"/>
      <c r="B8" s="724"/>
      <c r="C8" s="733"/>
      <c r="D8" s="724"/>
      <c r="E8" s="724"/>
      <c r="F8" s="732"/>
      <c r="G8" s="728"/>
      <c r="H8" s="728"/>
      <c r="I8" s="728"/>
      <c r="J8" s="728"/>
      <c r="K8" s="728"/>
      <c r="L8" s="730"/>
      <c r="M8" s="743"/>
      <c r="N8" s="743"/>
      <c r="O8" s="743"/>
      <c r="P8" s="743"/>
      <c r="Q8" s="743"/>
      <c r="R8" s="743"/>
      <c r="S8" s="743"/>
      <c r="U8" s="744"/>
      <c r="V8" s="744"/>
    </row>
    <row r="9" spans="1:43" x14ac:dyDescent="0.5">
      <c r="A9" s="12"/>
      <c r="B9" s="12"/>
      <c r="C9" s="12"/>
      <c r="D9" s="12"/>
      <c r="E9" s="32" t="s">
        <v>22</v>
      </c>
      <c r="F9" s="256"/>
      <c r="G9" s="105"/>
      <c r="H9" s="105"/>
      <c r="I9" s="105"/>
      <c r="J9" s="105"/>
      <c r="K9" s="189"/>
      <c r="L9" s="189"/>
      <c r="M9" s="105"/>
      <c r="N9" s="105"/>
      <c r="O9" s="105"/>
      <c r="P9" s="105"/>
      <c r="Q9" s="105"/>
      <c r="R9" s="105"/>
      <c r="S9" s="105"/>
    </row>
    <row r="10" spans="1:43" s="9" customFormat="1" x14ac:dyDescent="0.2">
      <c r="A10" s="6"/>
      <c r="B10" s="6"/>
      <c r="C10" s="6"/>
      <c r="D10" s="6"/>
      <c r="E10" s="17" t="s">
        <v>37</v>
      </c>
      <c r="F10" s="11"/>
      <c r="G10" s="11"/>
      <c r="H10" s="11"/>
      <c r="I10" s="11"/>
      <c r="J10" s="11"/>
      <c r="K10" s="10"/>
      <c r="L10" s="10"/>
      <c r="M10" s="11"/>
      <c r="N10" s="11"/>
      <c r="O10" s="11"/>
      <c r="P10" s="11"/>
      <c r="Q10" s="11"/>
      <c r="R10" s="11"/>
      <c r="S10" s="11"/>
      <c r="T10" s="437"/>
      <c r="U10" s="437"/>
      <c r="V10" s="437"/>
      <c r="W10" s="437"/>
      <c r="X10" s="437"/>
    </row>
    <row r="11" spans="1:43" s="19" customFormat="1" ht="174" x14ac:dyDescent="0.2">
      <c r="A11" s="483">
        <v>1</v>
      </c>
      <c r="B11" s="483"/>
      <c r="C11" s="617" t="s">
        <v>227</v>
      </c>
      <c r="D11" s="483" t="s">
        <v>22</v>
      </c>
      <c r="E11" s="526" t="s">
        <v>234</v>
      </c>
      <c r="F11" s="485">
        <v>322500000</v>
      </c>
      <c r="G11" s="485"/>
      <c r="H11" s="485"/>
      <c r="I11" s="549" t="s">
        <v>288</v>
      </c>
      <c r="J11" s="510"/>
      <c r="K11" s="511"/>
      <c r="L11" s="511"/>
      <c r="M11" s="549" t="s">
        <v>289</v>
      </c>
      <c r="N11" s="549" t="s">
        <v>306</v>
      </c>
      <c r="O11" s="549" t="s">
        <v>324</v>
      </c>
      <c r="P11" s="549" t="s">
        <v>337</v>
      </c>
      <c r="Q11" s="614" t="s">
        <v>357</v>
      </c>
      <c r="R11" s="614" t="s">
        <v>375</v>
      </c>
      <c r="S11" s="614"/>
      <c r="T11" s="453"/>
      <c r="U11" s="453"/>
      <c r="V11" s="453"/>
      <c r="W11" s="453"/>
      <c r="X11" s="453"/>
    </row>
    <row r="12" spans="1:43" s="9" customFormat="1" x14ac:dyDescent="0.2">
      <c r="A12" s="6"/>
      <c r="B12" s="13"/>
      <c r="C12" s="13"/>
      <c r="D12" s="13"/>
      <c r="E12" s="7"/>
      <c r="F12" s="257"/>
      <c r="G12" s="29"/>
      <c r="H12" s="29"/>
      <c r="I12" s="11"/>
      <c r="J12" s="11"/>
      <c r="K12" s="10"/>
      <c r="L12" s="10"/>
      <c r="M12" s="11"/>
      <c r="N12" s="11"/>
      <c r="O12" s="11"/>
      <c r="P12" s="11"/>
      <c r="Q12" s="11"/>
      <c r="R12" s="11"/>
      <c r="S12" s="11"/>
      <c r="T12" s="437"/>
      <c r="U12" s="437"/>
      <c r="V12" s="437"/>
      <c r="W12" s="437"/>
      <c r="X12" s="437"/>
    </row>
    <row r="13" spans="1:43" s="14" customFormat="1" ht="22.5" thickBot="1" x14ac:dyDescent="0.55000000000000004">
      <c r="A13" s="241">
        <f>+A11</f>
        <v>1</v>
      </c>
      <c r="B13" s="241"/>
      <c r="C13" s="241"/>
      <c r="D13" s="241"/>
      <c r="E13" s="242" t="s">
        <v>47</v>
      </c>
      <c r="F13" s="258">
        <f>SUM(F11:F12)</f>
        <v>322500000</v>
      </c>
      <c r="G13" s="243">
        <f>SUM(G12:G12)</f>
        <v>0</v>
      </c>
      <c r="H13" s="243">
        <f>SUM(H12:H12)</f>
        <v>0</v>
      </c>
      <c r="I13" s="258"/>
      <c r="J13" s="258">
        <f>SUM(J12:J12)</f>
        <v>0</v>
      </c>
      <c r="K13" s="258">
        <f>SUM(K12:K12)</f>
        <v>0</v>
      </c>
      <c r="L13" s="258">
        <f>SUM(L12:L12)</f>
        <v>0</v>
      </c>
      <c r="M13" s="258"/>
      <c r="N13" s="258"/>
      <c r="O13" s="258"/>
      <c r="P13" s="258"/>
      <c r="Q13" s="258"/>
      <c r="R13" s="258"/>
      <c r="S13" s="258"/>
      <c r="T13" s="450">
        <f>+F13+G13</f>
        <v>322500000</v>
      </c>
      <c r="U13" s="451"/>
      <c r="V13" s="451"/>
      <c r="W13" s="452"/>
      <c r="X13" s="452"/>
    </row>
    <row r="14" spans="1:43" s="19" customFormat="1" ht="22.5" hidden="1" thickBot="1" x14ac:dyDescent="0.25">
      <c r="A14" s="17"/>
      <c r="B14" s="17"/>
      <c r="C14" s="17"/>
      <c r="D14" s="17"/>
      <c r="E14" s="30" t="s">
        <v>10</v>
      </c>
      <c r="F14" s="34"/>
      <c r="G14" s="34"/>
      <c r="H14" s="34"/>
      <c r="I14" s="34"/>
      <c r="J14" s="34"/>
      <c r="K14" s="18"/>
      <c r="L14" s="18"/>
      <c r="M14" s="34"/>
      <c r="N14" s="34"/>
      <c r="O14" s="34"/>
      <c r="P14" s="34"/>
      <c r="Q14" s="34"/>
      <c r="R14" s="34"/>
      <c r="S14" s="34"/>
      <c r="T14" s="453"/>
      <c r="U14" s="453"/>
      <c r="V14" s="453"/>
      <c r="W14" s="453"/>
      <c r="X14" s="453"/>
    </row>
    <row r="15" spans="1:43" s="19" customFormat="1" ht="22.5" hidden="1" thickBot="1" x14ac:dyDescent="0.25">
      <c r="A15" s="483"/>
      <c r="B15" s="483"/>
      <c r="C15" s="606"/>
      <c r="D15" s="483"/>
      <c r="E15" s="526"/>
      <c r="F15" s="485"/>
      <c r="G15" s="485"/>
      <c r="H15" s="485"/>
      <c r="I15" s="549"/>
      <c r="J15" s="542"/>
      <c r="K15" s="543"/>
      <c r="L15" s="543"/>
      <c r="M15" s="549"/>
      <c r="N15" s="549"/>
      <c r="O15" s="549"/>
      <c r="P15" s="549"/>
      <c r="Q15" s="549"/>
      <c r="R15" s="549"/>
      <c r="S15" s="549"/>
      <c r="T15" s="453"/>
      <c r="U15" s="453"/>
      <c r="V15" s="453"/>
      <c r="W15" s="453"/>
      <c r="X15" s="453"/>
    </row>
    <row r="16" spans="1:43" s="9" customFormat="1" ht="22.5" hidden="1" thickBot="1" x14ac:dyDescent="0.25">
      <c r="A16" s="6"/>
      <c r="B16" s="6"/>
      <c r="C16" s="6"/>
      <c r="D16" s="6"/>
      <c r="E16" s="7"/>
      <c r="F16" s="10"/>
      <c r="G16" s="29"/>
      <c r="H16" s="29"/>
      <c r="I16" s="11"/>
      <c r="J16" s="11"/>
      <c r="K16" s="10"/>
      <c r="L16" s="10"/>
      <c r="M16" s="11"/>
      <c r="N16" s="11"/>
      <c r="O16" s="11"/>
      <c r="P16" s="11"/>
      <c r="Q16" s="11"/>
      <c r="R16" s="11"/>
      <c r="S16" s="11"/>
      <c r="T16" s="437"/>
      <c r="U16" s="437"/>
      <c r="V16" s="437"/>
      <c r="W16" s="437"/>
      <c r="X16" s="437"/>
    </row>
    <row r="17" spans="1:51" s="19" customFormat="1" ht="22.5" hidden="1" thickBot="1" x14ac:dyDescent="0.55000000000000004">
      <c r="A17" s="244">
        <f>+A15</f>
        <v>0</v>
      </c>
      <c r="B17" s="244"/>
      <c r="C17" s="244"/>
      <c r="D17" s="244"/>
      <c r="E17" s="245" t="s">
        <v>33</v>
      </c>
      <c r="F17" s="259">
        <f>SUM(F15:F16)</f>
        <v>0</v>
      </c>
      <c r="G17" s="246">
        <f>SUM(G16:G16)</f>
        <v>0</v>
      </c>
      <c r="H17" s="246">
        <f>SUM(H16:H16)</f>
        <v>0</v>
      </c>
      <c r="I17" s="259"/>
      <c r="J17" s="259">
        <f>SUM(J16:J16)</f>
        <v>0</v>
      </c>
      <c r="K17" s="259">
        <f>SUM(K16:K16)</f>
        <v>0</v>
      </c>
      <c r="L17" s="259">
        <f>SUM(L16:L16)</f>
        <v>0</v>
      </c>
      <c r="M17" s="259"/>
      <c r="N17" s="259"/>
      <c r="O17" s="259"/>
      <c r="P17" s="259"/>
      <c r="Q17" s="259"/>
      <c r="R17" s="259"/>
      <c r="S17" s="259"/>
      <c r="T17" s="455">
        <f>+F17+G17</f>
        <v>0</v>
      </c>
      <c r="U17" s="451"/>
      <c r="V17" s="451"/>
      <c r="W17" s="453"/>
      <c r="X17" s="453"/>
    </row>
    <row r="18" spans="1:51" s="28" customFormat="1" ht="22.5" thickBot="1" x14ac:dyDescent="0.55000000000000004">
      <c r="A18" s="247">
        <f>+A13+A17</f>
        <v>1</v>
      </c>
      <c r="B18" s="248"/>
      <c r="C18" s="248"/>
      <c r="D18" s="248"/>
      <c r="E18" s="248" t="s">
        <v>164</v>
      </c>
      <c r="F18" s="260">
        <f>F13+F17</f>
        <v>322500000</v>
      </c>
      <c r="G18" s="310">
        <f>+G13+G17</f>
        <v>0</v>
      </c>
      <c r="H18" s="310">
        <f>+H13+H17</f>
        <v>0</v>
      </c>
      <c r="I18" s="249"/>
      <c r="J18" s="249">
        <f>J13+J17</f>
        <v>0</v>
      </c>
      <c r="K18" s="249">
        <f>K13+K17</f>
        <v>0</v>
      </c>
      <c r="L18" s="249">
        <f>L13+L17</f>
        <v>0</v>
      </c>
      <c r="M18" s="249"/>
      <c r="N18" s="249"/>
      <c r="O18" s="249"/>
      <c r="P18" s="249"/>
      <c r="Q18" s="249"/>
      <c r="R18" s="249"/>
      <c r="S18" s="249"/>
      <c r="T18" s="436">
        <f>+T13+T17</f>
        <v>322500000</v>
      </c>
      <c r="U18" s="457"/>
      <c r="V18" s="457"/>
      <c r="W18" s="434"/>
      <c r="X18" s="434"/>
      <c r="Y18" s="2"/>
      <c r="Z18" s="2"/>
      <c r="AA18" s="2"/>
      <c r="AB18" s="2"/>
      <c r="AC18" s="2"/>
      <c r="AD18" s="2"/>
      <c r="AE18" s="2"/>
      <c r="AF18" s="2"/>
    </row>
    <row r="19" spans="1:51" s="9" customFormat="1" x14ac:dyDescent="0.2">
      <c r="A19" s="15"/>
      <c r="B19" s="15"/>
      <c r="C19" s="15"/>
      <c r="D19" s="15"/>
      <c r="E19" s="31"/>
      <c r="F19" s="104"/>
      <c r="G19" s="20"/>
      <c r="H19" s="20"/>
      <c r="I19" s="20"/>
      <c r="J19" s="20"/>
      <c r="K19" s="104"/>
      <c r="L19" s="104"/>
      <c r="M19" s="20"/>
      <c r="N19" s="20"/>
      <c r="O19" s="20"/>
      <c r="P19" s="20"/>
      <c r="Q19" s="20"/>
      <c r="R19" s="20"/>
      <c r="S19" s="20"/>
      <c r="T19" s="437"/>
      <c r="U19" s="437"/>
      <c r="V19" s="437"/>
      <c r="W19" s="437"/>
      <c r="X19" s="437"/>
    </row>
    <row r="20" spans="1:51" s="9" customFormat="1" x14ac:dyDescent="0.5">
      <c r="A20" s="15"/>
      <c r="B20" s="15"/>
      <c r="C20" s="15"/>
      <c r="D20" s="15"/>
      <c r="E20" s="31"/>
      <c r="F20" s="261"/>
      <c r="G20" s="20"/>
      <c r="H20" s="20"/>
      <c r="I20" s="20"/>
      <c r="J20" s="20"/>
      <c r="K20" s="104"/>
      <c r="L20" s="104"/>
      <c r="M20" s="20"/>
      <c r="N20" s="20"/>
      <c r="O20" s="20"/>
      <c r="P20" s="20"/>
      <c r="Q20" s="20"/>
      <c r="R20" s="20"/>
      <c r="S20" s="20"/>
      <c r="T20" s="437"/>
      <c r="U20" s="437"/>
      <c r="V20" s="437"/>
      <c r="W20" s="437"/>
      <c r="X20" s="437"/>
    </row>
    <row r="22" spans="1:51" s="23" customFormat="1" x14ac:dyDescent="0.5">
      <c r="A22" s="22"/>
      <c r="B22" s="22"/>
      <c r="C22" s="22"/>
      <c r="D22" s="22"/>
      <c r="E22" s="81"/>
      <c r="F22" s="277"/>
      <c r="G22" s="125"/>
      <c r="H22" s="125"/>
      <c r="I22" s="125"/>
      <c r="J22" s="125"/>
      <c r="K22" s="190"/>
      <c r="L22" s="190"/>
      <c r="M22" s="125"/>
      <c r="N22" s="125"/>
      <c r="O22" s="125"/>
      <c r="P22" s="125"/>
      <c r="Q22" s="125"/>
      <c r="R22" s="125"/>
      <c r="S22" s="125"/>
      <c r="T22" s="434"/>
      <c r="U22" s="434"/>
      <c r="V22" s="434"/>
      <c r="W22" s="434"/>
      <c r="X22" s="43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4"/>
      <c r="AN22" s="24"/>
      <c r="AO22" s="24"/>
      <c r="AP22" s="24"/>
      <c r="AQ22" s="24"/>
      <c r="AR22" s="24"/>
      <c r="AS22" s="24"/>
      <c r="AT22" s="24"/>
      <c r="AU22" s="24"/>
      <c r="AV22" s="24"/>
      <c r="AW22" s="24"/>
      <c r="AX22" s="24"/>
      <c r="AY22" s="24"/>
    </row>
    <row r="23" spans="1:51" s="23" customFormat="1" x14ac:dyDescent="0.5">
      <c r="A23" s="22"/>
      <c r="B23" s="22"/>
      <c r="C23" s="22"/>
      <c r="D23" s="22"/>
      <c r="F23" s="263"/>
      <c r="G23" s="107"/>
      <c r="H23" s="107"/>
      <c r="I23" s="107"/>
      <c r="J23" s="107"/>
      <c r="K23" s="190"/>
      <c r="L23" s="190"/>
      <c r="M23" s="107"/>
      <c r="N23" s="107"/>
      <c r="O23" s="107"/>
      <c r="P23" s="107"/>
      <c r="Q23" s="107"/>
      <c r="R23" s="107"/>
      <c r="S23" s="107"/>
      <c r="T23" s="434"/>
      <c r="U23" s="434"/>
      <c r="V23" s="434"/>
      <c r="W23" s="434"/>
      <c r="X23" s="434"/>
      <c r="Y23" s="24"/>
      <c r="Z23" s="24"/>
      <c r="AA23" s="24"/>
      <c r="AB23" s="24"/>
      <c r="AC23" s="24"/>
      <c r="AD23" s="24"/>
      <c r="AE23" s="24"/>
      <c r="AF23" s="24"/>
      <c r="AG23" s="24"/>
      <c r="AH23" s="24"/>
      <c r="AI23" s="24"/>
      <c r="AJ23" s="24"/>
      <c r="AK23" s="24"/>
      <c r="AL23" s="24"/>
      <c r="AM23" s="24"/>
      <c r="AN23" s="24"/>
      <c r="AO23" s="24"/>
      <c r="AP23" s="24"/>
      <c r="AQ23" s="24"/>
      <c r="AR23" s="24"/>
      <c r="AS23" s="24"/>
      <c r="AT23" s="24"/>
      <c r="AU23" s="24"/>
      <c r="AV23" s="24"/>
      <c r="AW23" s="24"/>
      <c r="AX23" s="24"/>
      <c r="AY23" s="24"/>
    </row>
    <row r="24" spans="1:51" s="23" customFormat="1" x14ac:dyDescent="0.5">
      <c r="A24" s="22"/>
      <c r="B24" s="22"/>
      <c r="C24" s="22"/>
      <c r="D24" s="22"/>
      <c r="F24" s="263"/>
      <c r="G24" s="107"/>
      <c r="H24" s="107"/>
      <c r="I24" s="107"/>
      <c r="J24" s="107"/>
      <c r="K24" s="190"/>
      <c r="L24" s="190"/>
      <c r="M24" s="107"/>
      <c r="N24" s="107"/>
      <c r="O24" s="107"/>
      <c r="P24" s="107"/>
      <c r="Q24" s="107"/>
      <c r="R24" s="107"/>
      <c r="S24" s="107"/>
      <c r="T24" s="434"/>
      <c r="U24" s="434"/>
      <c r="V24" s="434"/>
      <c r="W24" s="434"/>
      <c r="X24" s="43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  <c r="AM24" s="24"/>
      <c r="AN24" s="24"/>
      <c r="AO24" s="24"/>
      <c r="AP24" s="24"/>
      <c r="AQ24" s="24"/>
      <c r="AR24" s="24"/>
      <c r="AS24" s="24"/>
      <c r="AT24" s="24"/>
      <c r="AU24" s="24"/>
      <c r="AV24" s="24"/>
      <c r="AW24" s="24"/>
      <c r="AX24" s="24"/>
      <c r="AY24" s="24"/>
    </row>
    <row r="25" spans="1:51" s="23" customFormat="1" x14ac:dyDescent="0.5">
      <c r="A25" s="22"/>
      <c r="B25" s="22"/>
      <c r="C25" s="22"/>
      <c r="D25" s="22"/>
      <c r="F25" s="263"/>
      <c r="G25" s="107"/>
      <c r="H25" s="107"/>
      <c r="I25" s="107"/>
      <c r="J25" s="107"/>
      <c r="K25" s="190"/>
      <c r="L25" s="190"/>
      <c r="M25" s="107"/>
      <c r="N25" s="107"/>
      <c r="O25" s="107"/>
      <c r="P25" s="107"/>
      <c r="Q25" s="107"/>
      <c r="R25" s="107"/>
      <c r="S25" s="107"/>
      <c r="T25" s="434"/>
      <c r="U25" s="434"/>
      <c r="V25" s="434"/>
      <c r="W25" s="434"/>
      <c r="X25" s="43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24"/>
      <c r="AK25" s="24"/>
      <c r="AL25" s="24"/>
      <c r="AM25" s="24"/>
      <c r="AN25" s="24"/>
      <c r="AO25" s="24"/>
      <c r="AP25" s="24"/>
      <c r="AQ25" s="24"/>
      <c r="AR25" s="24"/>
      <c r="AS25" s="24"/>
      <c r="AT25" s="24"/>
      <c r="AU25" s="24"/>
      <c r="AV25" s="24"/>
      <c r="AW25" s="24"/>
      <c r="AX25" s="24"/>
      <c r="AY25" s="24"/>
    </row>
  </sheetData>
  <autoFilter ref="S1:S25"/>
  <mergeCells count="26">
    <mergeCell ref="S5:S8"/>
    <mergeCell ref="A1:S1"/>
    <mergeCell ref="A2:S2"/>
    <mergeCell ref="A3:S3"/>
    <mergeCell ref="V5:V8"/>
    <mergeCell ref="K5:K8"/>
    <mergeCell ref="F4:G4"/>
    <mergeCell ref="U5:U8"/>
    <mergeCell ref="G6:G8"/>
    <mergeCell ref="L5:L8"/>
    <mergeCell ref="J5:J8"/>
    <mergeCell ref="F6:F8"/>
    <mergeCell ref="O5:O8"/>
    <mergeCell ref="P5:P8"/>
    <mergeCell ref="N5:N8"/>
    <mergeCell ref="M5:M8"/>
    <mergeCell ref="R5:R8"/>
    <mergeCell ref="A5:A8"/>
    <mergeCell ref="B5:B8"/>
    <mergeCell ref="C5:C8"/>
    <mergeCell ref="D5:D8"/>
    <mergeCell ref="Q5:Q8"/>
    <mergeCell ref="I5:I8"/>
    <mergeCell ref="F5:H5"/>
    <mergeCell ref="H6:H8"/>
    <mergeCell ref="E5:E8"/>
  </mergeCells>
  <phoneticPr fontId="2" type="noConversion"/>
  <conditionalFormatting sqref="F15 F11">
    <cfRule type="cellIs" dxfId="0" priority="2" stopIfTrue="1" operator="between">
      <formula>2000001</formula>
      <formula>500000000</formula>
    </cfRule>
  </conditionalFormatting>
  <pageMargins left="0.55118110236220474" right="0.27559055118110237" top="0.43307086614173229" bottom="0.43307086614173229" header="0.35433070866141736" footer="0.35433070866141736"/>
  <pageSetup paperSize="9" scale="85" orientation="landscape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26"/>
  <sheetViews>
    <sheetView zoomScaleNormal="100" zoomScaleSheetLayoutView="100" workbookViewId="0">
      <selection activeCell="C25" sqref="C25"/>
    </sheetView>
  </sheetViews>
  <sheetFormatPr defaultRowHeight="21.75" x14ac:dyDescent="0.5"/>
  <cols>
    <col min="1" max="1" width="5.85546875" style="539" customWidth="1"/>
    <col min="2" max="3" width="6.7109375" style="539" customWidth="1"/>
    <col min="4" max="4" width="8.42578125" style="539" customWidth="1"/>
    <col min="5" max="5" width="43" style="516" customWidth="1"/>
    <col min="6" max="6" width="14.85546875" style="540" customWidth="1"/>
    <col min="7" max="7" width="15.42578125" style="541" customWidth="1"/>
    <col min="8" max="8" width="15.42578125" style="541" hidden="1" customWidth="1"/>
    <col min="9" max="9" width="34.28515625" style="541" hidden="1" customWidth="1"/>
    <col min="10" max="10" width="13.140625" style="541" hidden="1" customWidth="1"/>
    <col min="11" max="11" width="12.28515625" style="520" hidden="1" customWidth="1"/>
    <col min="12" max="12" width="14" style="520" hidden="1" customWidth="1"/>
    <col min="13" max="13" width="33.7109375" style="501" hidden="1" customWidth="1"/>
    <col min="14" max="15" width="33.7109375" style="501" customWidth="1"/>
    <col min="16" max="16" width="5" style="521" customWidth="1"/>
    <col min="17" max="17" width="19.5703125" style="452" bestFit="1" customWidth="1"/>
    <col min="18" max="18" width="12.42578125" style="452" bestFit="1" customWidth="1"/>
    <col min="19" max="19" width="14.42578125" style="452" customWidth="1"/>
    <col min="20" max="20" width="4" style="452" customWidth="1"/>
    <col min="21" max="21" width="13.5703125" style="452" bestFit="1" customWidth="1"/>
    <col min="22" max="30" width="9.140625" style="14"/>
    <col min="31" max="16384" width="9.140625" style="516"/>
  </cols>
  <sheetData>
    <row r="1" spans="1:41" x14ac:dyDescent="0.5">
      <c r="A1" s="725" t="s">
        <v>208</v>
      </c>
      <c r="B1" s="725"/>
      <c r="C1" s="725"/>
      <c r="D1" s="725"/>
      <c r="E1" s="725"/>
      <c r="F1" s="725"/>
      <c r="G1" s="725"/>
      <c r="H1" s="725"/>
      <c r="I1" s="725"/>
      <c r="J1" s="725"/>
      <c r="K1" s="725"/>
      <c r="L1" s="725"/>
      <c r="M1" s="725"/>
      <c r="N1" s="725"/>
      <c r="O1" s="725"/>
      <c r="P1" s="467"/>
      <c r="S1" s="452" t="s">
        <v>261</v>
      </c>
      <c r="U1" s="452" t="s">
        <v>202</v>
      </c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</row>
    <row r="2" spans="1:41" x14ac:dyDescent="0.5">
      <c r="A2" s="725" t="s">
        <v>8</v>
      </c>
      <c r="B2" s="725"/>
      <c r="C2" s="725"/>
      <c r="D2" s="725"/>
      <c r="E2" s="725"/>
      <c r="F2" s="725"/>
      <c r="G2" s="725"/>
      <c r="H2" s="725"/>
      <c r="I2" s="725"/>
      <c r="J2" s="725"/>
      <c r="K2" s="725"/>
      <c r="L2" s="725"/>
      <c r="M2" s="725"/>
      <c r="N2" s="725"/>
      <c r="O2" s="725"/>
      <c r="P2" s="467"/>
      <c r="Q2" s="455" t="s">
        <v>259</v>
      </c>
      <c r="R2" s="452">
        <v>11</v>
      </c>
      <c r="S2" s="450" t="e">
        <f>+#REF!+#REF!+#REF!+#REF!+#REF!+#REF!+#REF!+#REF!+#REF!+#REF!+#REF!</f>
        <v>#REF!</v>
      </c>
      <c r="T2" s="450" t="s">
        <v>207</v>
      </c>
      <c r="U2" s="452" t="s">
        <v>207</v>
      </c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</row>
    <row r="3" spans="1:41" x14ac:dyDescent="0.5">
      <c r="A3" s="725" t="s">
        <v>312</v>
      </c>
      <c r="B3" s="725"/>
      <c r="C3" s="725"/>
      <c r="D3" s="725"/>
      <c r="E3" s="725"/>
      <c r="F3" s="725"/>
      <c r="G3" s="725"/>
      <c r="H3" s="725"/>
      <c r="I3" s="725"/>
      <c r="J3" s="725"/>
      <c r="K3" s="725"/>
      <c r="L3" s="725"/>
      <c r="M3" s="725"/>
      <c r="N3" s="725"/>
      <c r="O3" s="725"/>
      <c r="P3" s="467"/>
      <c r="Q3" s="453" t="s">
        <v>260</v>
      </c>
      <c r="R3" s="517">
        <v>2</v>
      </c>
      <c r="S3" s="518" t="e">
        <f>+#REF!+F11</f>
        <v>#REF!</v>
      </c>
      <c r="T3" s="519">
        <v>1</v>
      </c>
      <c r="U3" s="518">
        <f>+F15</f>
        <v>0</v>
      </c>
      <c r="V3" s="516"/>
      <c r="W3" s="516"/>
      <c r="X3" s="516"/>
      <c r="Y3" s="516"/>
      <c r="Z3" s="516"/>
      <c r="AA3" s="516"/>
      <c r="AB3" s="516"/>
      <c r="AC3" s="516"/>
      <c r="AD3" s="516"/>
    </row>
    <row r="4" spans="1:41" x14ac:dyDescent="0.5">
      <c r="A4" s="516"/>
      <c r="B4" s="516"/>
      <c r="C4" s="516"/>
      <c r="D4" s="516"/>
      <c r="F4" s="740"/>
      <c r="G4" s="740"/>
      <c r="H4" s="261"/>
      <c r="I4" s="261"/>
      <c r="J4" s="261"/>
      <c r="M4" s="492"/>
      <c r="N4" s="492"/>
      <c r="O4" s="492"/>
      <c r="Q4" s="452" t="s">
        <v>265</v>
      </c>
      <c r="R4" s="522" t="s">
        <v>207</v>
      </c>
      <c r="S4" s="522" t="s">
        <v>207</v>
      </c>
      <c r="T4" s="522" t="s">
        <v>207</v>
      </c>
      <c r="U4" s="452" t="s">
        <v>207</v>
      </c>
    </row>
    <row r="5" spans="1:41" ht="21.75" customHeight="1" x14ac:dyDescent="0.5">
      <c r="A5" s="723" t="s">
        <v>19</v>
      </c>
      <c r="B5" s="723" t="s">
        <v>20</v>
      </c>
      <c r="C5" s="723" t="s">
        <v>129</v>
      </c>
      <c r="D5" s="723" t="s">
        <v>21</v>
      </c>
      <c r="E5" s="723" t="s">
        <v>29</v>
      </c>
      <c r="F5" s="736" t="s">
        <v>26</v>
      </c>
      <c r="G5" s="737"/>
      <c r="H5" s="738"/>
      <c r="I5" s="726" t="s">
        <v>264</v>
      </c>
      <c r="J5" s="726" t="s">
        <v>122</v>
      </c>
      <c r="K5" s="726" t="s">
        <v>121</v>
      </c>
      <c r="L5" s="729" t="s">
        <v>123</v>
      </c>
      <c r="M5" s="741" t="s">
        <v>267</v>
      </c>
      <c r="N5" s="741" t="s">
        <v>291</v>
      </c>
      <c r="O5" s="741" t="s">
        <v>310</v>
      </c>
      <c r="P5" s="460"/>
      <c r="R5" s="739" t="s">
        <v>142</v>
      </c>
      <c r="S5" s="739" t="s">
        <v>150</v>
      </c>
      <c r="T5" s="523"/>
    </row>
    <row r="6" spans="1:41" ht="21" customHeight="1" x14ac:dyDescent="0.5">
      <c r="A6" s="724"/>
      <c r="B6" s="724"/>
      <c r="C6" s="724"/>
      <c r="D6" s="724"/>
      <c r="E6" s="724"/>
      <c r="F6" s="731" t="s">
        <v>46</v>
      </c>
      <c r="G6" s="727" t="s">
        <v>103</v>
      </c>
      <c r="H6" s="726" t="s">
        <v>150</v>
      </c>
      <c r="I6" s="727"/>
      <c r="J6" s="727"/>
      <c r="K6" s="727"/>
      <c r="L6" s="730"/>
      <c r="M6" s="742"/>
      <c r="N6" s="742"/>
      <c r="O6" s="742"/>
      <c r="P6" s="460"/>
      <c r="R6" s="739"/>
      <c r="S6" s="739"/>
      <c r="T6" s="523"/>
    </row>
    <row r="7" spans="1:41" ht="21" customHeight="1" x14ac:dyDescent="0.5">
      <c r="A7" s="724"/>
      <c r="B7" s="724"/>
      <c r="C7" s="724"/>
      <c r="D7" s="724"/>
      <c r="E7" s="724"/>
      <c r="F7" s="731"/>
      <c r="G7" s="727"/>
      <c r="H7" s="727"/>
      <c r="I7" s="727"/>
      <c r="J7" s="727"/>
      <c r="K7" s="727"/>
      <c r="L7" s="730"/>
      <c r="M7" s="742"/>
      <c r="N7" s="742"/>
      <c r="O7" s="742"/>
      <c r="P7" s="460"/>
      <c r="R7" s="739"/>
      <c r="S7" s="739"/>
      <c r="T7" s="523"/>
    </row>
    <row r="8" spans="1:41" ht="18" customHeight="1" x14ac:dyDescent="0.5">
      <c r="A8" s="724"/>
      <c r="B8" s="724"/>
      <c r="C8" s="733"/>
      <c r="D8" s="724"/>
      <c r="E8" s="724"/>
      <c r="F8" s="732"/>
      <c r="G8" s="728"/>
      <c r="H8" s="728"/>
      <c r="I8" s="728"/>
      <c r="J8" s="728"/>
      <c r="K8" s="728"/>
      <c r="L8" s="730"/>
      <c r="M8" s="743"/>
      <c r="N8" s="743"/>
      <c r="O8" s="743"/>
      <c r="P8" s="460"/>
      <c r="R8" s="739"/>
      <c r="S8" s="739"/>
      <c r="T8" s="523"/>
    </row>
    <row r="9" spans="1:41" x14ac:dyDescent="0.5">
      <c r="A9" s="12"/>
      <c r="B9" s="12"/>
      <c r="C9" s="12"/>
      <c r="D9" s="12"/>
      <c r="E9" s="32" t="s">
        <v>14</v>
      </c>
      <c r="F9" s="256"/>
      <c r="G9" s="105"/>
      <c r="H9" s="105"/>
      <c r="I9" s="105"/>
      <c r="J9" s="105"/>
      <c r="K9" s="524"/>
      <c r="L9" s="524"/>
      <c r="M9" s="493"/>
      <c r="N9" s="493"/>
      <c r="O9" s="493"/>
    </row>
    <row r="10" spans="1:41" s="19" customFormat="1" x14ac:dyDescent="0.2">
      <c r="A10" s="17"/>
      <c r="B10" s="17"/>
      <c r="C10" s="17"/>
      <c r="D10" s="17"/>
      <c r="E10" s="17" t="s">
        <v>37</v>
      </c>
      <c r="F10" s="34"/>
      <c r="G10" s="34"/>
      <c r="H10" s="34"/>
      <c r="I10" s="34"/>
      <c r="J10" s="34"/>
      <c r="K10" s="18"/>
      <c r="L10" s="18"/>
      <c r="M10" s="494"/>
      <c r="N10" s="494"/>
      <c r="O10" s="494"/>
      <c r="P10" s="462"/>
      <c r="Q10" s="455"/>
      <c r="R10" s="453"/>
      <c r="S10" s="473"/>
      <c r="T10" s="473"/>
      <c r="U10" s="473"/>
    </row>
    <row r="11" spans="1:41" s="302" customFormat="1" x14ac:dyDescent="0.2">
      <c r="A11" s="483"/>
      <c r="B11" s="483"/>
      <c r="C11" s="525"/>
      <c r="D11" s="483"/>
      <c r="E11" s="526"/>
      <c r="F11" s="527"/>
      <c r="G11" s="485"/>
      <c r="H11" s="485"/>
      <c r="I11" s="509"/>
      <c r="J11" s="510"/>
      <c r="K11" s="511"/>
      <c r="L11" s="511"/>
      <c r="M11" s="509"/>
      <c r="N11" s="686"/>
      <c r="O11" s="686"/>
      <c r="P11" s="466"/>
      <c r="Q11" s="454"/>
      <c r="R11" s="454"/>
      <c r="S11" s="454"/>
      <c r="T11" s="454"/>
      <c r="U11" s="454"/>
    </row>
    <row r="12" spans="1:41" s="19" customFormat="1" x14ac:dyDescent="0.2">
      <c r="A12" s="17"/>
      <c r="B12" s="529"/>
      <c r="C12" s="529"/>
      <c r="D12" s="529"/>
      <c r="E12" s="530"/>
      <c r="F12" s="531"/>
      <c r="G12" s="34"/>
      <c r="H12" s="34"/>
      <c r="I12" s="34"/>
      <c r="J12" s="34"/>
      <c r="K12" s="18"/>
      <c r="L12" s="18"/>
      <c r="M12" s="494"/>
      <c r="N12" s="494"/>
      <c r="O12" s="494"/>
      <c r="P12" s="462"/>
      <c r="Q12" s="453"/>
      <c r="R12" s="453"/>
      <c r="S12" s="453"/>
      <c r="T12" s="453"/>
      <c r="U12" s="453"/>
    </row>
    <row r="13" spans="1:41" s="14" customFormat="1" ht="22.5" thickBot="1" x14ac:dyDescent="0.55000000000000004">
      <c r="A13" s="241">
        <f>+A11</f>
        <v>0</v>
      </c>
      <c r="B13" s="241"/>
      <c r="C13" s="241"/>
      <c r="D13" s="241"/>
      <c r="E13" s="242" t="s">
        <v>47</v>
      </c>
      <c r="F13" s="329">
        <f>SUM(F11:F12)</f>
        <v>0</v>
      </c>
      <c r="G13" s="258">
        <f>SUM(G11:G12)</f>
        <v>0</v>
      </c>
      <c r="H13" s="258">
        <f>SUM(H11:H12)</f>
        <v>0</v>
      </c>
      <c r="I13" s="258"/>
      <c r="J13" s="258">
        <f>SUM(J11:J12)</f>
        <v>0</v>
      </c>
      <c r="K13" s="258">
        <f>SUM(K11:K12)</f>
        <v>0</v>
      </c>
      <c r="L13" s="258">
        <f>SUM(L11:L12)</f>
        <v>0</v>
      </c>
      <c r="M13" s="497"/>
      <c r="N13" s="497"/>
      <c r="O13" s="497"/>
      <c r="P13" s="461"/>
      <c r="Q13" s="450">
        <f>+F13+G13</f>
        <v>0</v>
      </c>
      <c r="R13" s="451"/>
      <c r="S13" s="451"/>
      <c r="T13" s="452"/>
      <c r="U13" s="452"/>
    </row>
    <row r="14" spans="1:41" s="19" customFormat="1" ht="22.5" hidden="1" thickBot="1" x14ac:dyDescent="0.25">
      <c r="A14" s="17"/>
      <c r="B14" s="17"/>
      <c r="C14" s="17"/>
      <c r="D14" s="17"/>
      <c r="E14" s="30" t="s">
        <v>10</v>
      </c>
      <c r="F14" s="336"/>
      <c r="G14" s="34"/>
      <c r="H14" s="34"/>
      <c r="I14" s="34"/>
      <c r="J14" s="34"/>
      <c r="K14" s="18"/>
      <c r="L14" s="18"/>
      <c r="M14" s="494"/>
      <c r="N14" s="494"/>
      <c r="O14" s="494"/>
      <c r="P14" s="462"/>
      <c r="Q14" s="453"/>
      <c r="R14" s="453"/>
      <c r="S14" s="453"/>
      <c r="T14" s="453"/>
      <c r="U14" s="453"/>
    </row>
    <row r="15" spans="1:41" s="302" customFormat="1" ht="53.25" hidden="1" customHeight="1" x14ac:dyDescent="0.2">
      <c r="A15" s="483"/>
      <c r="B15" s="483"/>
      <c r="C15" s="525"/>
      <c r="D15" s="483"/>
      <c r="E15" s="526"/>
      <c r="F15" s="527"/>
      <c r="G15" s="485"/>
      <c r="H15" s="485"/>
      <c r="I15" s="495"/>
      <c r="J15" s="298"/>
      <c r="K15" s="301"/>
      <c r="L15" s="301"/>
      <c r="M15" s="495"/>
      <c r="N15" s="495"/>
      <c r="O15" s="495"/>
      <c r="P15" s="466"/>
      <c r="Q15" s="454"/>
      <c r="R15" s="454"/>
      <c r="S15" s="454"/>
      <c r="T15" s="454"/>
      <c r="U15" s="454"/>
    </row>
    <row r="16" spans="1:41" s="302" customFormat="1" ht="22.5" hidden="1" thickBot="1" x14ac:dyDescent="0.25">
      <c r="A16" s="275"/>
      <c r="B16" s="275"/>
      <c r="C16" s="513"/>
      <c r="D16" s="275"/>
      <c r="E16" s="514"/>
      <c r="F16" s="515"/>
      <c r="G16" s="298"/>
      <c r="H16" s="298"/>
      <c r="I16" s="496"/>
      <c r="J16" s="298"/>
      <c r="K16" s="301"/>
      <c r="L16" s="301"/>
      <c r="M16" s="496"/>
      <c r="N16" s="496"/>
      <c r="O16" s="496"/>
      <c r="P16" s="466"/>
      <c r="Q16" s="454"/>
      <c r="R16" s="454"/>
      <c r="S16" s="454"/>
      <c r="T16" s="454"/>
      <c r="U16" s="454"/>
    </row>
    <row r="17" spans="1:49" s="19" customFormat="1" ht="22.5" hidden="1" thickBot="1" x14ac:dyDescent="0.25">
      <c r="A17" s="17"/>
      <c r="B17" s="17"/>
      <c r="C17" s="17"/>
      <c r="D17" s="17"/>
      <c r="E17" s="30"/>
      <c r="F17" s="336"/>
      <c r="G17" s="34"/>
      <c r="H17" s="34"/>
      <c r="I17" s="34"/>
      <c r="J17" s="34"/>
      <c r="K17" s="18"/>
      <c r="L17" s="18"/>
      <c r="M17" s="494"/>
      <c r="N17" s="494"/>
      <c r="O17" s="494"/>
      <c r="P17" s="462"/>
      <c r="Q17" s="453"/>
      <c r="R17" s="453"/>
      <c r="S17" s="453"/>
      <c r="T17" s="453"/>
      <c r="U17" s="453"/>
    </row>
    <row r="18" spans="1:49" s="19" customFormat="1" ht="22.5" hidden="1" thickBot="1" x14ac:dyDescent="0.55000000000000004">
      <c r="A18" s="244">
        <f>+A16</f>
        <v>0</v>
      </c>
      <c r="B18" s="244"/>
      <c r="C18" s="244"/>
      <c r="D18" s="244"/>
      <c r="E18" s="245" t="s">
        <v>33</v>
      </c>
      <c r="F18" s="330">
        <f>SUM(F15:F17)</f>
        <v>0</v>
      </c>
      <c r="G18" s="246">
        <f>SUM(G15:G17)</f>
        <v>0</v>
      </c>
      <c r="H18" s="246">
        <f>SUM(H15:H17)</f>
        <v>0</v>
      </c>
      <c r="I18" s="259"/>
      <c r="J18" s="259">
        <f>SUM(J15:J17)</f>
        <v>0</v>
      </c>
      <c r="K18" s="259">
        <f>SUM(K15:K17)</f>
        <v>0</v>
      </c>
      <c r="L18" s="259">
        <f>SUM(L15:L17)</f>
        <v>0</v>
      </c>
      <c r="M18" s="498"/>
      <c r="N18" s="498"/>
      <c r="O18" s="498"/>
      <c r="P18" s="460"/>
      <c r="Q18" s="455">
        <f>+F18+G18</f>
        <v>0</v>
      </c>
      <c r="R18" s="451"/>
      <c r="S18" s="451"/>
      <c r="T18" s="452"/>
      <c r="U18" s="453"/>
    </row>
    <row r="19" spans="1:49" s="533" customFormat="1" ht="22.5" thickBot="1" x14ac:dyDescent="0.55000000000000004">
      <c r="A19" s="247">
        <f>+A13+A18</f>
        <v>0</v>
      </c>
      <c r="B19" s="248"/>
      <c r="C19" s="248"/>
      <c r="D19" s="248"/>
      <c r="E19" s="248" t="s">
        <v>174</v>
      </c>
      <c r="F19" s="331">
        <f>F13+F18</f>
        <v>0</v>
      </c>
      <c r="G19" s="310">
        <f>+G13+G18</f>
        <v>0</v>
      </c>
      <c r="H19" s="310">
        <f>+H13+H18</f>
        <v>0</v>
      </c>
      <c r="I19" s="249"/>
      <c r="J19" s="249">
        <f>J13+J18</f>
        <v>0</v>
      </c>
      <c r="K19" s="249">
        <f>K13+K18</f>
        <v>0</v>
      </c>
      <c r="L19" s="249">
        <f>L13+L18</f>
        <v>0</v>
      </c>
      <c r="M19" s="499"/>
      <c r="N19" s="499"/>
      <c r="O19" s="499"/>
      <c r="P19" s="463"/>
      <c r="Q19" s="450">
        <f>+Q13+Q18</f>
        <v>0</v>
      </c>
      <c r="R19" s="532"/>
      <c r="S19" s="532"/>
      <c r="T19" s="452"/>
      <c r="U19" s="452"/>
      <c r="V19" s="14"/>
      <c r="W19" s="14"/>
      <c r="X19" s="14"/>
      <c r="Y19" s="14"/>
      <c r="Z19" s="14"/>
      <c r="AA19" s="14"/>
      <c r="AB19" s="14"/>
      <c r="AC19" s="14"/>
      <c r="AD19" s="14"/>
    </row>
    <row r="20" spans="1:49" s="19" customFormat="1" x14ac:dyDescent="0.2">
      <c r="A20" s="534"/>
      <c r="B20" s="534"/>
      <c r="C20" s="534"/>
      <c r="D20" s="534"/>
      <c r="E20" s="535"/>
      <c r="F20" s="424"/>
      <c r="G20" s="423"/>
      <c r="H20" s="423"/>
      <c r="I20" s="423"/>
      <c r="J20" s="423"/>
      <c r="K20" s="424"/>
      <c r="L20" s="424"/>
      <c r="M20" s="500"/>
      <c r="N20" s="500"/>
      <c r="O20" s="500"/>
      <c r="P20" s="462"/>
      <c r="Q20" s="453"/>
      <c r="R20" s="453"/>
      <c r="S20" s="453"/>
      <c r="T20" s="453"/>
      <c r="U20" s="453"/>
    </row>
    <row r="21" spans="1:49" s="19" customFormat="1" x14ac:dyDescent="0.5">
      <c r="A21" s="534"/>
      <c r="B21" s="534"/>
      <c r="C21" s="534"/>
      <c r="D21" s="534"/>
      <c r="E21" s="535"/>
      <c r="F21" s="261"/>
      <c r="G21" s="423"/>
      <c r="H21" s="423"/>
      <c r="I21" s="423"/>
      <c r="J21" s="423"/>
      <c r="K21" s="424"/>
      <c r="L21" s="424"/>
      <c r="M21" s="500"/>
      <c r="N21" s="500"/>
      <c r="O21" s="500"/>
      <c r="P21" s="462"/>
      <c r="Q21" s="453"/>
      <c r="R21" s="453"/>
      <c r="S21" s="453"/>
      <c r="T21" s="453"/>
      <c r="U21" s="453"/>
    </row>
    <row r="23" spans="1:49" s="81" customFormat="1" x14ac:dyDescent="0.5">
      <c r="A23" s="536"/>
      <c r="B23" s="536"/>
      <c r="C23" s="536"/>
      <c r="D23" s="536"/>
      <c r="F23" s="277"/>
      <c r="G23" s="125"/>
      <c r="H23" s="125"/>
      <c r="I23" s="125"/>
      <c r="J23" s="125"/>
      <c r="K23" s="537"/>
      <c r="L23" s="537"/>
      <c r="M23" s="502"/>
      <c r="N23" s="502"/>
      <c r="O23" s="502"/>
      <c r="P23" s="521"/>
      <c r="Q23" s="452"/>
      <c r="R23" s="452"/>
      <c r="S23" s="452"/>
      <c r="T23" s="452"/>
      <c r="U23" s="452"/>
      <c r="V23" s="538"/>
      <c r="W23" s="538"/>
      <c r="X23" s="538"/>
      <c r="Y23" s="538"/>
      <c r="Z23" s="538"/>
      <c r="AA23" s="538"/>
      <c r="AB23" s="538"/>
      <c r="AC23" s="538"/>
      <c r="AD23" s="538"/>
      <c r="AE23" s="538"/>
      <c r="AF23" s="538"/>
      <c r="AG23" s="538"/>
      <c r="AH23" s="538"/>
      <c r="AI23" s="538"/>
      <c r="AJ23" s="538"/>
      <c r="AK23" s="538"/>
      <c r="AL23" s="538"/>
      <c r="AM23" s="538"/>
      <c r="AN23" s="538"/>
      <c r="AO23" s="538"/>
      <c r="AP23" s="538"/>
      <c r="AQ23" s="538"/>
      <c r="AR23" s="538"/>
      <c r="AS23" s="538"/>
      <c r="AT23" s="538"/>
      <c r="AU23" s="538"/>
      <c r="AV23" s="538"/>
      <c r="AW23" s="538"/>
    </row>
    <row r="24" spans="1:49" s="81" customFormat="1" x14ac:dyDescent="0.5">
      <c r="A24" s="536"/>
      <c r="B24" s="536"/>
      <c r="C24" s="536"/>
      <c r="D24" s="536"/>
      <c r="F24" s="277"/>
      <c r="G24" s="125"/>
      <c r="H24" s="125"/>
      <c r="I24" s="125"/>
      <c r="J24" s="125"/>
      <c r="K24" s="537"/>
      <c r="L24" s="537"/>
      <c r="M24" s="502"/>
      <c r="N24" s="502"/>
      <c r="O24" s="502"/>
      <c r="P24" s="521"/>
      <c r="Q24" s="452"/>
      <c r="R24" s="452"/>
      <c r="S24" s="452"/>
      <c r="T24" s="452"/>
      <c r="U24" s="452"/>
      <c r="V24" s="538"/>
      <c r="W24" s="538"/>
      <c r="X24" s="538"/>
      <c r="Y24" s="538"/>
      <c r="Z24" s="538"/>
      <c r="AA24" s="538"/>
      <c r="AB24" s="538"/>
      <c r="AC24" s="538"/>
      <c r="AD24" s="538"/>
      <c r="AE24" s="538"/>
      <c r="AF24" s="538"/>
      <c r="AG24" s="538"/>
      <c r="AH24" s="538"/>
      <c r="AI24" s="538"/>
      <c r="AJ24" s="538"/>
      <c r="AK24" s="538"/>
      <c r="AL24" s="538"/>
      <c r="AM24" s="538"/>
      <c r="AN24" s="538"/>
      <c r="AO24" s="538"/>
      <c r="AP24" s="538"/>
      <c r="AQ24" s="538"/>
      <c r="AR24" s="538"/>
      <c r="AS24" s="538"/>
      <c r="AT24" s="538"/>
      <c r="AU24" s="538"/>
      <c r="AV24" s="538"/>
      <c r="AW24" s="538"/>
    </row>
    <row r="25" spans="1:49" s="81" customFormat="1" x14ac:dyDescent="0.5">
      <c r="A25" s="536"/>
      <c r="B25" s="536"/>
      <c r="C25" s="536"/>
      <c r="D25" s="536"/>
      <c r="F25" s="277"/>
      <c r="G25" s="125"/>
      <c r="H25" s="125"/>
      <c r="I25" s="125"/>
      <c r="J25" s="125"/>
      <c r="K25" s="537"/>
      <c r="L25" s="537"/>
      <c r="M25" s="502"/>
      <c r="N25" s="502"/>
      <c r="O25" s="502"/>
      <c r="P25" s="521"/>
      <c r="Q25" s="452"/>
      <c r="R25" s="452"/>
      <c r="S25" s="452"/>
      <c r="T25" s="452"/>
      <c r="U25" s="452"/>
      <c r="V25" s="538"/>
      <c r="W25" s="538"/>
      <c r="X25" s="538"/>
      <c r="Y25" s="538"/>
      <c r="Z25" s="538"/>
      <c r="AA25" s="538"/>
      <c r="AB25" s="538"/>
      <c r="AC25" s="538"/>
      <c r="AD25" s="538"/>
      <c r="AE25" s="538"/>
      <c r="AF25" s="538"/>
      <c r="AG25" s="538"/>
      <c r="AH25" s="538"/>
      <c r="AI25" s="538"/>
      <c r="AJ25" s="538"/>
      <c r="AK25" s="538"/>
      <c r="AL25" s="538"/>
      <c r="AM25" s="538"/>
      <c r="AN25" s="538"/>
      <c r="AO25" s="538"/>
      <c r="AP25" s="538"/>
      <c r="AQ25" s="538"/>
      <c r="AR25" s="538"/>
      <c r="AS25" s="538"/>
      <c r="AT25" s="538"/>
      <c r="AU25" s="538"/>
      <c r="AV25" s="538"/>
      <c r="AW25" s="538"/>
    </row>
    <row r="26" spans="1:49" s="81" customFormat="1" x14ac:dyDescent="0.5">
      <c r="A26" s="536"/>
      <c r="B26" s="536"/>
      <c r="C26" s="536"/>
      <c r="D26" s="536"/>
      <c r="F26" s="277"/>
      <c r="G26" s="125"/>
      <c r="H26" s="125"/>
      <c r="I26" s="125"/>
      <c r="J26" s="125"/>
      <c r="K26" s="537"/>
      <c r="L26" s="537"/>
      <c r="M26" s="502"/>
      <c r="N26" s="502"/>
      <c r="O26" s="502"/>
      <c r="P26" s="521"/>
      <c r="Q26" s="452"/>
      <c r="R26" s="452"/>
      <c r="S26" s="452"/>
      <c r="T26" s="452"/>
      <c r="U26" s="452"/>
      <c r="V26" s="538"/>
      <c r="W26" s="538"/>
      <c r="X26" s="538"/>
      <c r="Y26" s="538"/>
      <c r="Z26" s="538"/>
      <c r="AA26" s="538"/>
      <c r="AB26" s="538"/>
      <c r="AC26" s="538"/>
      <c r="AD26" s="538"/>
      <c r="AE26" s="538"/>
      <c r="AF26" s="538"/>
      <c r="AG26" s="538"/>
      <c r="AH26" s="538"/>
      <c r="AI26" s="538"/>
      <c r="AJ26" s="538"/>
      <c r="AK26" s="538"/>
      <c r="AL26" s="538"/>
      <c r="AM26" s="538"/>
      <c r="AN26" s="538"/>
      <c r="AO26" s="538"/>
      <c r="AP26" s="538"/>
      <c r="AQ26" s="538"/>
      <c r="AR26" s="538"/>
      <c r="AS26" s="538"/>
      <c r="AT26" s="538"/>
      <c r="AU26" s="538"/>
      <c r="AV26" s="538"/>
      <c r="AW26" s="538"/>
    </row>
  </sheetData>
  <autoFilter ref="P1:P26"/>
  <mergeCells count="22">
    <mergeCell ref="A1:O1"/>
    <mergeCell ref="A2:O2"/>
    <mergeCell ref="R5:R8"/>
    <mergeCell ref="S5:S8"/>
    <mergeCell ref="F4:G4"/>
    <mergeCell ref="F6:F8"/>
    <mergeCell ref="J5:J8"/>
    <mergeCell ref="M5:M8"/>
    <mergeCell ref="N5:N8"/>
    <mergeCell ref="O5:O8"/>
    <mergeCell ref="A3:O3"/>
    <mergeCell ref="C5:C8"/>
    <mergeCell ref="G6:G8"/>
    <mergeCell ref="E5:E8"/>
    <mergeCell ref="I5:I8"/>
    <mergeCell ref="H6:H8"/>
    <mergeCell ref="A5:A8"/>
    <mergeCell ref="B5:B8"/>
    <mergeCell ref="D5:D8"/>
    <mergeCell ref="K5:K8"/>
    <mergeCell ref="L5:L8"/>
    <mergeCell ref="F5:H5"/>
  </mergeCells>
  <phoneticPr fontId="2" type="noConversion"/>
  <conditionalFormatting sqref="F15:F16 F11">
    <cfRule type="cellIs" dxfId="61" priority="2" stopIfTrue="1" operator="between">
      <formula>2000001</formula>
      <formula>500000000</formula>
    </cfRule>
  </conditionalFormatting>
  <pageMargins left="0.62992125984251968" right="0.74803149606299213" top="0.35433070866141736" bottom="0.55118110236220474" header="0.23622047244094491" footer="0.39370078740157483"/>
  <pageSetup paperSize="9" scale="79" orientation="landscape" blackAndWhite="1" r:id="rId1"/>
  <headerFooter alignWithMargins="0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25"/>
  <sheetViews>
    <sheetView topLeftCell="A4" zoomScaleNormal="100" zoomScaleSheetLayoutView="100" workbookViewId="0">
      <selection activeCell="A11" sqref="A11:XFD11"/>
    </sheetView>
  </sheetViews>
  <sheetFormatPr defaultRowHeight="21.75" x14ac:dyDescent="0.5"/>
  <cols>
    <col min="1" max="1" width="5.85546875" style="3" customWidth="1"/>
    <col min="2" max="2" width="6.140625" style="3" customWidth="1"/>
    <col min="3" max="3" width="6.5703125" style="3" customWidth="1"/>
    <col min="4" max="4" width="7.28515625" style="3" customWidth="1"/>
    <col min="5" max="5" width="42.140625" style="1" customWidth="1"/>
    <col min="6" max="6" width="14.140625" style="264" customWidth="1"/>
    <col min="7" max="7" width="14.42578125" style="106" customWidth="1"/>
    <col min="8" max="8" width="14.42578125" style="106" hidden="1" customWidth="1"/>
    <col min="9" max="9" width="27.5703125" style="106" customWidth="1"/>
    <col min="10" max="10" width="13.140625" style="106" hidden="1" customWidth="1"/>
    <col min="11" max="11" width="12.28515625" style="156" hidden="1" customWidth="1"/>
    <col min="12" max="12" width="14.28515625" style="156" hidden="1" customWidth="1"/>
    <col min="13" max="13" width="27.5703125" style="106" customWidth="1"/>
    <col min="14" max="14" width="5.7109375" style="470" customWidth="1"/>
    <col min="15" max="15" width="19.5703125" style="434" bestFit="1" customWidth="1"/>
    <col min="16" max="16" width="9.140625" style="434"/>
    <col min="17" max="17" width="12.42578125" style="434" bestFit="1" customWidth="1"/>
    <col min="18" max="19" width="9.140625" style="434"/>
    <col min="20" max="27" width="9.140625" style="2"/>
    <col min="28" max="16384" width="9.140625" style="1"/>
  </cols>
  <sheetData>
    <row r="1" spans="1:38" x14ac:dyDescent="0.5">
      <c r="A1" s="725" t="s">
        <v>208</v>
      </c>
      <c r="B1" s="725"/>
      <c r="C1" s="725"/>
      <c r="D1" s="725"/>
      <c r="E1" s="725"/>
      <c r="F1" s="725"/>
      <c r="G1" s="725"/>
      <c r="H1" s="725"/>
      <c r="I1" s="725"/>
      <c r="J1" s="725"/>
      <c r="K1" s="725"/>
      <c r="L1" s="725"/>
      <c r="M1" s="725"/>
      <c r="N1" s="475"/>
      <c r="Q1" s="434" t="s">
        <v>261</v>
      </c>
      <c r="S1" s="434" t="s">
        <v>202</v>
      </c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</row>
    <row r="2" spans="1:38" x14ac:dyDescent="0.5">
      <c r="A2" s="725" t="s">
        <v>8</v>
      </c>
      <c r="B2" s="725"/>
      <c r="C2" s="725"/>
      <c r="D2" s="725"/>
      <c r="E2" s="725"/>
      <c r="F2" s="725"/>
      <c r="G2" s="725"/>
      <c r="H2" s="725"/>
      <c r="I2" s="725"/>
      <c r="J2" s="725"/>
      <c r="K2" s="725"/>
      <c r="L2" s="725"/>
      <c r="M2" s="725"/>
      <c r="N2" s="475"/>
      <c r="O2" s="435" t="s">
        <v>259</v>
      </c>
      <c r="P2" s="434">
        <v>3</v>
      </c>
      <c r="Q2" s="436">
        <f>SUM(F11:F11)</f>
        <v>0</v>
      </c>
      <c r="R2" s="436" t="s">
        <v>207</v>
      </c>
      <c r="S2" s="434" t="s">
        <v>207</v>
      </c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</row>
    <row r="3" spans="1:38" x14ac:dyDescent="0.5">
      <c r="A3" s="725" t="s">
        <v>268</v>
      </c>
      <c r="B3" s="725"/>
      <c r="C3" s="725"/>
      <c r="D3" s="725"/>
      <c r="E3" s="725"/>
      <c r="F3" s="725"/>
      <c r="G3" s="725"/>
      <c r="H3" s="725"/>
      <c r="I3" s="725"/>
      <c r="J3" s="725"/>
      <c r="K3" s="725"/>
      <c r="L3" s="725"/>
      <c r="M3" s="725"/>
      <c r="N3" s="475"/>
      <c r="O3" s="437" t="s">
        <v>260</v>
      </c>
      <c r="P3" s="438" t="s">
        <v>207</v>
      </c>
      <c r="Q3" s="439" t="s">
        <v>207</v>
      </c>
      <c r="R3" s="440" t="s">
        <v>207</v>
      </c>
      <c r="S3" s="439" t="s">
        <v>207</v>
      </c>
      <c r="T3" s="1"/>
      <c r="U3" s="1"/>
      <c r="V3" s="1"/>
      <c r="W3" s="1"/>
      <c r="X3" s="1"/>
      <c r="Y3" s="1"/>
      <c r="Z3" s="1"/>
      <c r="AA3" s="1"/>
    </row>
    <row r="4" spans="1:38" x14ac:dyDescent="0.5">
      <c r="A4" s="1"/>
      <c r="B4" s="1"/>
      <c r="C4" s="1"/>
      <c r="D4" s="1"/>
      <c r="F4" s="745"/>
      <c r="G4" s="745"/>
      <c r="H4" s="5"/>
      <c r="I4" s="5"/>
      <c r="J4" s="5"/>
      <c r="M4" s="5"/>
      <c r="O4" s="434" t="s">
        <v>265</v>
      </c>
      <c r="P4" s="442" t="s">
        <v>207</v>
      </c>
      <c r="Q4" s="442" t="s">
        <v>207</v>
      </c>
      <c r="R4" s="434" t="s">
        <v>207</v>
      </c>
      <c r="S4" s="434" t="s">
        <v>207</v>
      </c>
    </row>
    <row r="5" spans="1:38" ht="21.75" customHeight="1" x14ac:dyDescent="0.5">
      <c r="A5" s="723" t="s">
        <v>19</v>
      </c>
      <c r="B5" s="723" t="s">
        <v>20</v>
      </c>
      <c r="C5" s="723" t="s">
        <v>129</v>
      </c>
      <c r="D5" s="723" t="s">
        <v>21</v>
      </c>
      <c r="E5" s="723" t="s">
        <v>29</v>
      </c>
      <c r="F5" s="736" t="s">
        <v>26</v>
      </c>
      <c r="G5" s="737"/>
      <c r="H5" s="738"/>
      <c r="I5" s="726" t="s">
        <v>264</v>
      </c>
      <c r="J5" s="726" t="s">
        <v>122</v>
      </c>
      <c r="K5" s="726" t="s">
        <v>121</v>
      </c>
      <c r="L5" s="729" t="s">
        <v>123</v>
      </c>
      <c r="M5" s="741" t="s">
        <v>267</v>
      </c>
      <c r="N5" s="471"/>
      <c r="P5" s="744" t="s">
        <v>142</v>
      </c>
      <c r="Q5" s="744" t="s">
        <v>150</v>
      </c>
    </row>
    <row r="6" spans="1:38" ht="21" customHeight="1" x14ac:dyDescent="0.5">
      <c r="A6" s="724"/>
      <c r="B6" s="724"/>
      <c r="C6" s="724"/>
      <c r="D6" s="724"/>
      <c r="E6" s="724"/>
      <c r="F6" s="731" t="s">
        <v>46</v>
      </c>
      <c r="G6" s="727" t="s">
        <v>103</v>
      </c>
      <c r="H6" s="726" t="s">
        <v>150</v>
      </c>
      <c r="I6" s="727"/>
      <c r="J6" s="727"/>
      <c r="K6" s="727"/>
      <c r="L6" s="730"/>
      <c r="M6" s="742"/>
      <c r="N6" s="471"/>
      <c r="P6" s="744"/>
      <c r="Q6" s="744"/>
    </row>
    <row r="7" spans="1:38" ht="21" customHeight="1" x14ac:dyDescent="0.5">
      <c r="A7" s="724"/>
      <c r="B7" s="724"/>
      <c r="C7" s="724"/>
      <c r="D7" s="724"/>
      <c r="E7" s="724"/>
      <c r="F7" s="731"/>
      <c r="G7" s="727"/>
      <c r="H7" s="727"/>
      <c r="I7" s="727"/>
      <c r="J7" s="727"/>
      <c r="K7" s="727"/>
      <c r="L7" s="730"/>
      <c r="M7" s="742"/>
      <c r="N7" s="471"/>
      <c r="P7" s="744"/>
      <c r="Q7" s="744"/>
    </row>
    <row r="8" spans="1:38" ht="18" customHeight="1" x14ac:dyDescent="0.5">
      <c r="A8" s="724"/>
      <c r="B8" s="724"/>
      <c r="C8" s="733"/>
      <c r="D8" s="724"/>
      <c r="E8" s="724"/>
      <c r="F8" s="732"/>
      <c r="G8" s="728"/>
      <c r="H8" s="728"/>
      <c r="I8" s="728"/>
      <c r="J8" s="728"/>
      <c r="K8" s="728"/>
      <c r="L8" s="730"/>
      <c r="M8" s="743"/>
      <c r="N8" s="471"/>
      <c r="P8" s="744"/>
      <c r="Q8" s="744"/>
    </row>
    <row r="9" spans="1:38" x14ac:dyDescent="0.5">
      <c r="A9" s="12"/>
      <c r="B9" s="12"/>
      <c r="C9" s="12"/>
      <c r="D9" s="12"/>
      <c r="E9" s="32" t="s">
        <v>44</v>
      </c>
      <c r="F9" s="256"/>
      <c r="G9" s="105"/>
      <c r="H9" s="105"/>
      <c r="I9" s="105"/>
      <c r="J9" s="105"/>
      <c r="K9" s="189"/>
      <c r="L9" s="189"/>
      <c r="M9" s="105"/>
    </row>
    <row r="10" spans="1:38" s="9" customFormat="1" x14ac:dyDescent="0.2">
      <c r="A10" s="6"/>
      <c r="B10" s="6"/>
      <c r="C10" s="6"/>
      <c r="D10" s="6"/>
      <c r="E10" s="17" t="s">
        <v>37</v>
      </c>
      <c r="F10" s="11"/>
      <c r="G10" s="11"/>
      <c r="H10" s="11"/>
      <c r="I10" s="11"/>
      <c r="J10" s="11"/>
      <c r="K10" s="10"/>
      <c r="L10" s="10"/>
      <c r="M10" s="11"/>
      <c r="N10" s="446"/>
      <c r="O10" s="437"/>
      <c r="P10" s="437"/>
      <c r="Q10" s="437"/>
      <c r="R10" s="437"/>
      <c r="S10" s="437"/>
    </row>
    <row r="11" spans="1:38" s="9" customFormat="1" x14ac:dyDescent="0.2">
      <c r="A11" s="271"/>
      <c r="B11" s="271"/>
      <c r="C11" s="371"/>
      <c r="D11" s="271"/>
      <c r="E11" s="361"/>
      <c r="F11" s="367"/>
      <c r="G11" s="11"/>
      <c r="H11" s="11"/>
      <c r="I11" s="270"/>
      <c r="J11" s="11"/>
      <c r="K11" s="10"/>
      <c r="L11" s="10"/>
      <c r="M11" s="270"/>
      <c r="N11" s="445"/>
      <c r="O11" s="437"/>
      <c r="P11" s="437"/>
      <c r="Q11" s="437"/>
      <c r="R11" s="437"/>
      <c r="S11" s="437"/>
    </row>
    <row r="12" spans="1:38" s="9" customFormat="1" x14ac:dyDescent="0.2">
      <c r="A12" s="6"/>
      <c r="B12" s="13"/>
      <c r="C12" s="13"/>
      <c r="D12" s="13"/>
      <c r="E12" s="7"/>
      <c r="F12" s="257"/>
      <c r="G12" s="11"/>
      <c r="H12" s="11"/>
      <c r="I12" s="11"/>
      <c r="J12" s="11"/>
      <c r="K12" s="10"/>
      <c r="L12" s="10"/>
      <c r="M12" s="11"/>
      <c r="N12" s="446"/>
      <c r="O12" s="437"/>
      <c r="P12" s="437"/>
      <c r="Q12" s="437"/>
      <c r="R12" s="437"/>
      <c r="S12" s="437"/>
    </row>
    <row r="13" spans="1:38" s="14" customFormat="1" ht="22.5" thickBot="1" x14ac:dyDescent="0.55000000000000004">
      <c r="A13" s="241">
        <f>+A11</f>
        <v>0</v>
      </c>
      <c r="B13" s="241"/>
      <c r="C13" s="241"/>
      <c r="D13" s="241"/>
      <c r="E13" s="242" t="s">
        <v>47</v>
      </c>
      <c r="F13" s="258">
        <f>SUM(F11:F12)</f>
        <v>0</v>
      </c>
      <c r="G13" s="258">
        <f>SUM(G12:G12)</f>
        <v>0</v>
      </c>
      <c r="H13" s="258">
        <f>SUM(H12:H12)</f>
        <v>0</v>
      </c>
      <c r="I13" s="258"/>
      <c r="J13" s="258">
        <f>SUM(J12:J12)</f>
        <v>0</v>
      </c>
      <c r="K13" s="258">
        <f>SUM(K12:K12)</f>
        <v>0</v>
      </c>
      <c r="L13" s="258">
        <f>SUM(L12:L12)</f>
        <v>0</v>
      </c>
      <c r="M13" s="258"/>
      <c r="N13" s="472"/>
      <c r="O13" s="450">
        <f>+F13+G13</f>
        <v>0</v>
      </c>
      <c r="P13" s="451"/>
      <c r="Q13" s="451"/>
      <c r="R13" s="452"/>
      <c r="S13" s="452"/>
    </row>
    <row r="14" spans="1:38" s="19" customFormat="1" ht="22.5" hidden="1" thickBot="1" x14ac:dyDescent="0.25">
      <c r="A14" s="17"/>
      <c r="B14" s="17"/>
      <c r="C14" s="17"/>
      <c r="D14" s="17"/>
      <c r="E14" s="30" t="s">
        <v>10</v>
      </c>
      <c r="F14" s="34"/>
      <c r="G14" s="34"/>
      <c r="H14" s="34"/>
      <c r="I14" s="34"/>
      <c r="J14" s="34"/>
      <c r="K14" s="18"/>
      <c r="L14" s="18"/>
      <c r="M14" s="34"/>
      <c r="N14" s="473"/>
      <c r="O14" s="453"/>
      <c r="P14" s="453"/>
      <c r="Q14" s="453"/>
      <c r="R14" s="453"/>
      <c r="S14" s="453"/>
    </row>
    <row r="15" spans="1:38" s="19" customFormat="1" ht="22.5" hidden="1" thickBot="1" x14ac:dyDescent="0.25">
      <c r="A15" s="17"/>
      <c r="B15" s="17"/>
      <c r="C15" s="17"/>
      <c r="D15" s="17"/>
      <c r="E15" s="30"/>
      <c r="F15" s="34"/>
      <c r="G15" s="34"/>
      <c r="H15" s="34"/>
      <c r="I15" s="34"/>
      <c r="J15" s="34"/>
      <c r="K15" s="18"/>
      <c r="L15" s="18"/>
      <c r="M15" s="34"/>
      <c r="N15" s="473"/>
      <c r="O15" s="453"/>
      <c r="P15" s="453"/>
      <c r="Q15" s="453"/>
      <c r="R15" s="453"/>
      <c r="S15" s="453"/>
    </row>
    <row r="16" spans="1:38" s="9" customFormat="1" ht="22.5" hidden="1" thickBot="1" x14ac:dyDescent="0.25">
      <c r="A16" s="6"/>
      <c r="B16" s="6"/>
      <c r="C16" s="6"/>
      <c r="D16" s="6"/>
      <c r="E16" s="7"/>
      <c r="F16" s="10"/>
      <c r="G16" s="11"/>
      <c r="H16" s="11"/>
      <c r="I16" s="11"/>
      <c r="J16" s="11"/>
      <c r="K16" s="10"/>
      <c r="L16" s="10"/>
      <c r="M16" s="11"/>
      <c r="N16" s="446"/>
      <c r="O16" s="437"/>
      <c r="P16" s="437"/>
      <c r="Q16" s="437"/>
      <c r="R16" s="437"/>
      <c r="S16" s="437"/>
    </row>
    <row r="17" spans="1:46" s="19" customFormat="1" ht="22.5" hidden="1" thickBot="1" x14ac:dyDescent="0.55000000000000004">
      <c r="A17" s="244"/>
      <c r="B17" s="244"/>
      <c r="C17" s="244"/>
      <c r="D17" s="244"/>
      <c r="E17" s="245" t="s">
        <v>33</v>
      </c>
      <c r="F17" s="259">
        <f>SUM(F15:F16)</f>
        <v>0</v>
      </c>
      <c r="G17" s="259">
        <f>SUM(G15:G16)</f>
        <v>0</v>
      </c>
      <c r="H17" s="259">
        <f>SUM(H15:H16)</f>
        <v>0</v>
      </c>
      <c r="I17" s="259"/>
      <c r="J17" s="259">
        <f>SUM(J15:J16)</f>
        <v>0</v>
      </c>
      <c r="K17" s="259">
        <f>SUM(K15:K16)</f>
        <v>0</v>
      </c>
      <c r="L17" s="259">
        <f>SUM(L15:L16)</f>
        <v>0</v>
      </c>
      <c r="M17" s="259"/>
      <c r="N17" s="471"/>
      <c r="O17" s="455">
        <f>+F17+G17</f>
        <v>0</v>
      </c>
      <c r="P17" s="451"/>
      <c r="Q17" s="451"/>
      <c r="R17" s="453"/>
      <c r="S17" s="453"/>
    </row>
    <row r="18" spans="1:46" s="28" customFormat="1" ht="22.5" thickBot="1" x14ac:dyDescent="0.55000000000000004">
      <c r="A18" s="247">
        <f>+A13+A17</f>
        <v>0</v>
      </c>
      <c r="B18" s="248"/>
      <c r="C18" s="248"/>
      <c r="D18" s="248"/>
      <c r="E18" s="248" t="s">
        <v>165</v>
      </c>
      <c r="F18" s="260">
        <f>F13+F17</f>
        <v>0</v>
      </c>
      <c r="G18" s="249">
        <f>+G13+G17</f>
        <v>0</v>
      </c>
      <c r="H18" s="249">
        <f>+H13+H17</f>
        <v>0</v>
      </c>
      <c r="I18" s="249"/>
      <c r="J18" s="249">
        <f>J13+J17</f>
        <v>0</v>
      </c>
      <c r="K18" s="249">
        <f>K13+K17</f>
        <v>0</v>
      </c>
      <c r="L18" s="249">
        <f>L13+L17</f>
        <v>0</v>
      </c>
      <c r="M18" s="249"/>
      <c r="N18" s="474"/>
      <c r="O18" s="436">
        <f>+O13+O17</f>
        <v>0</v>
      </c>
      <c r="P18" s="457"/>
      <c r="Q18" s="457"/>
      <c r="R18" s="434"/>
      <c r="S18" s="434"/>
      <c r="T18" s="2"/>
      <c r="U18" s="2"/>
      <c r="V18" s="2"/>
      <c r="W18" s="2"/>
      <c r="X18" s="2"/>
      <c r="Y18" s="2"/>
      <c r="Z18" s="2"/>
      <c r="AA18" s="2"/>
    </row>
    <row r="19" spans="1:46" s="9" customFormat="1" x14ac:dyDescent="0.2">
      <c r="A19" s="15"/>
      <c r="B19" s="15"/>
      <c r="C19" s="15"/>
      <c r="D19" s="15"/>
      <c r="E19" s="31"/>
      <c r="F19" s="104"/>
      <c r="G19" s="20"/>
      <c r="H19" s="20"/>
      <c r="I19" s="20"/>
      <c r="J19" s="20"/>
      <c r="K19" s="104"/>
      <c r="L19" s="104"/>
      <c r="M19" s="20"/>
      <c r="N19" s="446"/>
      <c r="O19" s="437"/>
      <c r="P19" s="437"/>
      <c r="Q19" s="437"/>
      <c r="R19" s="437"/>
      <c r="S19" s="437"/>
    </row>
    <row r="20" spans="1:46" s="9" customFormat="1" x14ac:dyDescent="0.5">
      <c r="A20" s="15"/>
      <c r="B20" s="15"/>
      <c r="C20" s="15"/>
      <c r="D20" s="15"/>
      <c r="E20" s="31"/>
      <c r="F20" s="261"/>
      <c r="G20" s="20"/>
      <c r="H20" s="20"/>
      <c r="I20" s="20"/>
      <c r="J20" s="20"/>
      <c r="K20" s="104"/>
      <c r="L20" s="104"/>
      <c r="M20" s="20"/>
      <c r="N20" s="446"/>
      <c r="O20" s="437"/>
      <c r="P20" s="437"/>
      <c r="Q20" s="437"/>
      <c r="R20" s="437"/>
      <c r="S20" s="437"/>
    </row>
    <row r="21" spans="1:46" s="289" customFormat="1" x14ac:dyDescent="0.5">
      <c r="A21" s="288"/>
      <c r="B21" s="288"/>
      <c r="C21" s="288"/>
      <c r="D21" s="288"/>
      <c r="F21" s="290"/>
      <c r="G21" s="291"/>
      <c r="H21" s="291"/>
      <c r="I21" s="291"/>
      <c r="J21" s="291"/>
      <c r="K21" s="292"/>
      <c r="L21" s="292"/>
      <c r="M21" s="291"/>
      <c r="N21" s="470"/>
      <c r="O21" s="434"/>
      <c r="P21" s="434"/>
      <c r="Q21" s="434"/>
      <c r="R21" s="434"/>
      <c r="S21" s="434"/>
      <c r="T21" s="293"/>
      <c r="U21" s="293"/>
      <c r="V21" s="293"/>
      <c r="W21" s="293"/>
      <c r="X21" s="293"/>
      <c r="Y21" s="293"/>
      <c r="Z21" s="293"/>
      <c r="AA21" s="293"/>
    </row>
    <row r="22" spans="1:46" s="289" customFormat="1" hidden="1" x14ac:dyDescent="0.5">
      <c r="A22" s="288"/>
      <c r="B22" s="288"/>
      <c r="C22" s="288"/>
      <c r="D22" s="288"/>
      <c r="E22" s="294" t="s">
        <v>99</v>
      </c>
      <c r="F22" s="295"/>
      <c r="G22" s="296"/>
      <c r="H22" s="296"/>
      <c r="I22" s="296"/>
      <c r="J22" s="296"/>
      <c r="K22" s="292"/>
      <c r="L22" s="292"/>
      <c r="M22" s="296"/>
      <c r="N22" s="470"/>
      <c r="O22" s="434"/>
      <c r="P22" s="434"/>
      <c r="Q22" s="434"/>
      <c r="R22" s="434"/>
      <c r="S22" s="434"/>
      <c r="T22" s="293"/>
      <c r="U22" s="293"/>
      <c r="V22" s="293"/>
      <c r="W22" s="293"/>
      <c r="X22" s="293"/>
      <c r="Y22" s="293"/>
      <c r="Z22" s="293"/>
      <c r="AA22" s="293"/>
      <c r="AB22" s="293"/>
      <c r="AC22" s="293"/>
      <c r="AD22" s="293"/>
      <c r="AE22" s="293"/>
      <c r="AF22" s="293"/>
      <c r="AG22" s="293"/>
      <c r="AH22" s="293"/>
      <c r="AI22" s="293"/>
      <c r="AJ22" s="293"/>
      <c r="AK22" s="293"/>
      <c r="AL22" s="293"/>
      <c r="AM22" s="293"/>
      <c r="AN22" s="293"/>
      <c r="AO22" s="293"/>
      <c r="AP22" s="293"/>
      <c r="AQ22" s="293"/>
      <c r="AR22" s="293"/>
      <c r="AS22" s="293"/>
      <c r="AT22" s="293"/>
    </row>
    <row r="23" spans="1:46" s="289" customFormat="1" hidden="1" x14ac:dyDescent="0.5">
      <c r="A23" s="288"/>
      <c r="B23" s="288"/>
      <c r="C23" s="288"/>
      <c r="D23" s="288"/>
      <c r="E23" s="289" t="s">
        <v>25</v>
      </c>
      <c r="F23" s="290"/>
      <c r="G23" s="291"/>
      <c r="H23" s="291"/>
      <c r="I23" s="291"/>
      <c r="J23" s="291"/>
      <c r="K23" s="292"/>
      <c r="L23" s="292"/>
      <c r="M23" s="291"/>
      <c r="N23" s="470"/>
      <c r="O23" s="434"/>
      <c r="P23" s="434"/>
      <c r="Q23" s="434"/>
      <c r="R23" s="434"/>
      <c r="S23" s="434"/>
      <c r="T23" s="293"/>
      <c r="U23" s="293"/>
      <c r="V23" s="293"/>
      <c r="W23" s="293"/>
      <c r="X23" s="293"/>
      <c r="Y23" s="293"/>
      <c r="Z23" s="293"/>
      <c r="AA23" s="293"/>
      <c r="AB23" s="293"/>
      <c r="AC23" s="293"/>
      <c r="AD23" s="293"/>
      <c r="AE23" s="293"/>
      <c r="AF23" s="293"/>
      <c r="AG23" s="293"/>
      <c r="AH23" s="293"/>
      <c r="AI23" s="293"/>
      <c r="AJ23" s="293"/>
      <c r="AK23" s="293"/>
      <c r="AL23" s="293"/>
      <c r="AM23" s="293"/>
      <c r="AN23" s="293"/>
      <c r="AO23" s="293"/>
      <c r="AP23" s="293"/>
      <c r="AQ23" s="293"/>
      <c r="AR23" s="293"/>
      <c r="AS23" s="293"/>
      <c r="AT23" s="293"/>
    </row>
    <row r="24" spans="1:46" s="289" customFormat="1" hidden="1" x14ac:dyDescent="0.5">
      <c r="A24" s="288"/>
      <c r="B24" s="288"/>
      <c r="C24" s="288"/>
      <c r="D24" s="288"/>
      <c r="E24" s="289" t="s">
        <v>98</v>
      </c>
      <c r="F24" s="290"/>
      <c r="G24" s="291"/>
      <c r="H24" s="291"/>
      <c r="I24" s="291"/>
      <c r="J24" s="291"/>
      <c r="K24" s="292"/>
      <c r="L24" s="292"/>
      <c r="M24" s="291"/>
      <c r="N24" s="470"/>
      <c r="O24" s="434"/>
      <c r="P24" s="434"/>
      <c r="Q24" s="434"/>
      <c r="R24" s="434"/>
      <c r="S24" s="434"/>
      <c r="T24" s="293"/>
      <c r="U24" s="293"/>
      <c r="V24" s="293"/>
      <c r="W24" s="293"/>
      <c r="X24" s="293"/>
      <c r="Y24" s="293"/>
      <c r="Z24" s="293"/>
      <c r="AA24" s="293"/>
      <c r="AB24" s="293"/>
      <c r="AC24" s="293"/>
      <c r="AD24" s="293"/>
      <c r="AE24" s="293"/>
      <c r="AF24" s="293"/>
      <c r="AG24" s="293"/>
      <c r="AH24" s="293"/>
      <c r="AI24" s="293"/>
      <c r="AJ24" s="293"/>
      <c r="AK24" s="293"/>
      <c r="AL24" s="293"/>
      <c r="AM24" s="293"/>
      <c r="AN24" s="293"/>
      <c r="AO24" s="293"/>
      <c r="AP24" s="293"/>
      <c r="AQ24" s="293"/>
      <c r="AR24" s="293"/>
      <c r="AS24" s="293"/>
      <c r="AT24" s="293"/>
    </row>
    <row r="25" spans="1:46" s="289" customFormat="1" hidden="1" x14ac:dyDescent="0.5">
      <c r="A25" s="288"/>
      <c r="B25" s="288"/>
      <c r="C25" s="288"/>
      <c r="D25" s="288"/>
      <c r="E25" s="289" t="s">
        <v>18</v>
      </c>
      <c r="F25" s="290"/>
      <c r="G25" s="291"/>
      <c r="H25" s="291"/>
      <c r="I25" s="291"/>
      <c r="J25" s="291"/>
      <c r="K25" s="292"/>
      <c r="L25" s="292"/>
      <c r="M25" s="291"/>
      <c r="N25" s="470"/>
      <c r="O25" s="434"/>
      <c r="P25" s="434"/>
      <c r="Q25" s="434"/>
      <c r="R25" s="434"/>
      <c r="S25" s="434"/>
      <c r="T25" s="293"/>
      <c r="U25" s="293"/>
      <c r="V25" s="293"/>
      <c r="W25" s="293"/>
      <c r="X25" s="293"/>
      <c r="Y25" s="293"/>
      <c r="Z25" s="293"/>
      <c r="AA25" s="293"/>
      <c r="AB25" s="293"/>
      <c r="AC25" s="293"/>
      <c r="AD25" s="293"/>
      <c r="AE25" s="293"/>
      <c r="AF25" s="293"/>
      <c r="AG25" s="293"/>
      <c r="AH25" s="293"/>
      <c r="AI25" s="293"/>
      <c r="AJ25" s="293"/>
      <c r="AK25" s="293"/>
      <c r="AL25" s="293"/>
      <c r="AM25" s="293"/>
      <c r="AN25" s="293"/>
      <c r="AO25" s="293"/>
      <c r="AP25" s="293"/>
      <c r="AQ25" s="293"/>
      <c r="AR25" s="293"/>
      <c r="AS25" s="293"/>
      <c r="AT25" s="293"/>
    </row>
  </sheetData>
  <autoFilter ref="N1:N25"/>
  <mergeCells count="20">
    <mergeCell ref="Q5:Q8"/>
    <mergeCell ref="F6:F8"/>
    <mergeCell ref="G6:G8"/>
    <mergeCell ref="C5:C8"/>
    <mergeCell ref="F4:G4"/>
    <mergeCell ref="P5:P8"/>
    <mergeCell ref="I5:I8"/>
    <mergeCell ref="F5:H5"/>
    <mergeCell ref="H6:H8"/>
    <mergeCell ref="M5:M8"/>
    <mergeCell ref="K5:K8"/>
    <mergeCell ref="L5:L8"/>
    <mergeCell ref="J5:J8"/>
    <mergeCell ref="B5:B8"/>
    <mergeCell ref="D5:D8"/>
    <mergeCell ref="E5:E8"/>
    <mergeCell ref="A1:M1"/>
    <mergeCell ref="A2:M2"/>
    <mergeCell ref="A3:M3"/>
    <mergeCell ref="A5:A8"/>
  </mergeCells>
  <pageMargins left="0.70866141732283472" right="0.70866141732283472" top="0.59055118110236227" bottom="0.19685039370078741" header="0.31496062992125984" footer="0.31496062992125984"/>
  <pageSetup paperSize="9" scale="85" orientation="landscape" blackAndWhite="1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workbookViewId="0">
      <selection activeCell="G9" sqref="G9"/>
    </sheetView>
  </sheetViews>
  <sheetFormatPr defaultRowHeight="24" x14ac:dyDescent="0.55000000000000004"/>
  <cols>
    <col min="1" max="1" width="25.7109375" style="38" customWidth="1"/>
    <col min="2" max="2" width="8.7109375" style="38" customWidth="1"/>
    <col min="3" max="3" width="21.5703125" style="38" customWidth="1"/>
    <col min="4" max="4" width="9.140625" style="38" customWidth="1"/>
    <col min="5" max="5" width="9.140625" style="37"/>
    <col min="6" max="6" width="27.28515625" style="38" customWidth="1"/>
    <col min="7" max="7" width="9.140625" style="38" customWidth="1"/>
    <col min="8" max="8" width="9.140625" style="38"/>
    <col min="9" max="9" width="35.5703125" style="37" bestFit="1" customWidth="1"/>
    <col min="10" max="16384" width="9.140625" style="38"/>
  </cols>
  <sheetData>
    <row r="1" spans="1:9" s="71" customFormat="1" ht="27.75" x14ac:dyDescent="0.65">
      <c r="E1" s="72"/>
      <c r="I1" s="72"/>
    </row>
    <row r="2" spans="1:9" x14ac:dyDescent="0.55000000000000004">
      <c r="A2" s="759" t="s">
        <v>48</v>
      </c>
      <c r="B2" s="759"/>
      <c r="C2" s="759"/>
      <c r="D2" s="759"/>
    </row>
    <row r="3" spans="1:9" s="40" customFormat="1" x14ac:dyDescent="0.55000000000000004">
      <c r="A3" s="759" t="s">
        <v>203</v>
      </c>
      <c r="B3" s="759"/>
      <c r="C3" s="759"/>
      <c r="D3" s="759"/>
      <c r="E3" s="39"/>
      <c r="I3" s="39"/>
    </row>
    <row r="4" spans="1:9" s="40" customFormat="1" x14ac:dyDescent="0.55000000000000004">
      <c r="A4" s="759" t="s">
        <v>155</v>
      </c>
      <c r="B4" s="759"/>
      <c r="C4" s="759"/>
      <c r="D4" s="759"/>
      <c r="E4" s="39"/>
      <c r="I4" s="39"/>
    </row>
    <row r="6" spans="1:9" x14ac:dyDescent="0.55000000000000004">
      <c r="A6" s="761" t="s">
        <v>29</v>
      </c>
      <c r="B6" s="766" t="s">
        <v>156</v>
      </c>
      <c r="C6" s="767"/>
      <c r="D6" s="768"/>
    </row>
    <row r="7" spans="1:9" ht="48" x14ac:dyDescent="0.55000000000000004">
      <c r="A7" s="762"/>
      <c r="B7" s="73" t="s">
        <v>49</v>
      </c>
      <c r="C7" s="74" t="s">
        <v>95</v>
      </c>
      <c r="D7" s="73" t="s">
        <v>96</v>
      </c>
      <c r="F7" s="80"/>
    </row>
    <row r="8" spans="1:9" ht="24.75" thickBot="1" x14ac:dyDescent="0.6">
      <c r="A8" s="75" t="s">
        <v>97</v>
      </c>
      <c r="B8" s="76" t="e">
        <f>+B9+B12</f>
        <v>#REF!</v>
      </c>
      <c r="C8" s="77" t="e">
        <f>+C9+C12</f>
        <v>#REF!</v>
      </c>
      <c r="D8" s="77" t="e">
        <f>+D9+D12</f>
        <v>#REF!</v>
      </c>
      <c r="F8" s="87"/>
    </row>
    <row r="9" spans="1:9" ht="24.75" thickTop="1" x14ac:dyDescent="0.55000000000000004">
      <c r="A9" s="78" t="s">
        <v>25</v>
      </c>
      <c r="B9" s="86" t="e">
        <f>+B10+B11</f>
        <v>#REF!</v>
      </c>
      <c r="C9" s="79" t="e">
        <f>+C10+C11</f>
        <v>#REF!</v>
      </c>
      <c r="D9" s="85" t="e">
        <f>+C9*100/C8</f>
        <v>#REF!</v>
      </c>
      <c r="F9" s="80"/>
    </row>
    <row r="10" spans="1:9" x14ac:dyDescent="0.55000000000000004">
      <c r="A10" s="78" t="s">
        <v>124</v>
      </c>
      <c r="B10" s="86">
        <f>+Sheet2!F44</f>
        <v>0</v>
      </c>
      <c r="C10" s="79" t="e">
        <f>+Sheet2!E44</f>
        <v>#REF!</v>
      </c>
      <c r="D10" s="267"/>
      <c r="F10" s="80"/>
    </row>
    <row r="11" spans="1:9" x14ac:dyDescent="0.55000000000000004">
      <c r="A11" s="78" t="s">
        <v>125</v>
      </c>
      <c r="B11" s="86" t="e">
        <f>+Sheet2!N44</f>
        <v>#REF!</v>
      </c>
      <c r="C11" s="79" t="e">
        <f>+Sheet2!M44</f>
        <v>#REF!</v>
      </c>
      <c r="D11" s="85"/>
      <c r="F11" s="80"/>
    </row>
    <row r="12" spans="1:9" x14ac:dyDescent="0.55000000000000004">
      <c r="A12" s="78" t="s">
        <v>98</v>
      </c>
      <c r="B12" s="86" t="e">
        <f>+B13+B14</f>
        <v>#REF!</v>
      </c>
      <c r="C12" s="79" t="e">
        <f>+C13+C14</f>
        <v>#REF!</v>
      </c>
      <c r="D12" s="85" t="e">
        <f>+C12*100/C8</f>
        <v>#REF!</v>
      </c>
      <c r="F12" s="87"/>
    </row>
    <row r="13" spans="1:9" x14ac:dyDescent="0.55000000000000004">
      <c r="A13" s="78" t="s">
        <v>124</v>
      </c>
      <c r="B13" s="86">
        <f>+Sheet2!H44</f>
        <v>5</v>
      </c>
      <c r="C13" s="79" t="e">
        <f>+Sheet2!G44</f>
        <v>#REF!</v>
      </c>
      <c r="D13" s="85" t="e">
        <f>+C13*100/C12</f>
        <v>#REF!</v>
      </c>
      <c r="F13" s="80"/>
    </row>
    <row r="14" spans="1:9" x14ac:dyDescent="0.55000000000000004">
      <c r="A14" s="78" t="s">
        <v>125</v>
      </c>
      <c r="B14" s="86" t="e">
        <f>+Sheet2!P44</f>
        <v>#REF!</v>
      </c>
      <c r="C14" s="126" t="e">
        <f>+Sheet2!O44</f>
        <v>#REF!</v>
      </c>
      <c r="D14" s="85" t="e">
        <f>+C14*100/C12</f>
        <v>#REF!</v>
      </c>
      <c r="F14" s="80"/>
    </row>
    <row r="15" spans="1:9" x14ac:dyDescent="0.55000000000000004">
      <c r="A15" s="92" t="s">
        <v>18</v>
      </c>
      <c r="B15" s="96" t="e">
        <f>+Sheet2!Z44</f>
        <v>#REF!</v>
      </c>
      <c r="C15" s="94" t="e">
        <f>+Sheet2!Y44</f>
        <v>#REF!</v>
      </c>
      <c r="D15" s="97" t="e">
        <f>+C15*100/C8</f>
        <v>#REF!</v>
      </c>
      <c r="F15" s="87"/>
    </row>
    <row r="16" spans="1:9" x14ac:dyDescent="0.55000000000000004">
      <c r="F16" s="87"/>
    </row>
    <row r="17" spans="1:9" x14ac:dyDescent="0.55000000000000004">
      <c r="B17" s="130"/>
      <c r="C17" s="87"/>
      <c r="F17" s="37"/>
    </row>
    <row r="18" spans="1:9" x14ac:dyDescent="0.55000000000000004">
      <c r="C18" s="87"/>
    </row>
    <row r="19" spans="1:9" x14ac:dyDescent="0.55000000000000004">
      <c r="A19" s="759" t="s">
        <v>100</v>
      </c>
      <c r="B19" s="759"/>
      <c r="C19" s="759"/>
      <c r="D19" s="759"/>
      <c r="E19" s="759"/>
      <c r="F19" s="759"/>
      <c r="G19" s="759"/>
    </row>
    <row r="20" spans="1:9" x14ac:dyDescent="0.55000000000000004">
      <c r="A20" s="759" t="s">
        <v>157</v>
      </c>
      <c r="B20" s="759"/>
      <c r="C20" s="759"/>
      <c r="D20" s="759"/>
      <c r="E20" s="759"/>
      <c r="F20" s="759"/>
      <c r="G20" s="759"/>
    </row>
    <row r="21" spans="1:9" ht="30.75" customHeight="1" x14ac:dyDescent="0.55000000000000004">
      <c r="A21" s="760"/>
      <c r="B21" s="760"/>
      <c r="C21" s="760"/>
      <c r="D21" s="760"/>
      <c r="E21" s="760"/>
      <c r="F21" s="760"/>
      <c r="G21" s="88"/>
    </row>
    <row r="22" spans="1:9" ht="47.25" customHeight="1" x14ac:dyDescent="0.55000000000000004">
      <c r="A22" s="761" t="s">
        <v>29</v>
      </c>
      <c r="B22" s="763" t="s">
        <v>101</v>
      </c>
      <c r="C22" s="764"/>
      <c r="D22" s="765"/>
      <c r="E22" s="763" t="s">
        <v>102</v>
      </c>
      <c r="F22" s="764"/>
      <c r="G22" s="765"/>
    </row>
    <row r="23" spans="1:9" s="88" customFormat="1" ht="48" x14ac:dyDescent="0.2">
      <c r="A23" s="762"/>
      <c r="B23" s="73" t="s">
        <v>49</v>
      </c>
      <c r="C23" s="74" t="s">
        <v>95</v>
      </c>
      <c r="D23" s="73" t="s">
        <v>96</v>
      </c>
      <c r="E23" s="89" t="s">
        <v>49</v>
      </c>
      <c r="F23" s="84" t="s">
        <v>95</v>
      </c>
      <c r="G23" s="73" t="s">
        <v>96</v>
      </c>
      <c r="I23" s="175"/>
    </row>
    <row r="24" spans="1:9" s="40" customFormat="1" ht="24.75" thickBot="1" x14ac:dyDescent="0.6">
      <c r="A24" s="75" t="s">
        <v>97</v>
      </c>
      <c r="B24" s="98"/>
      <c r="C24" s="77"/>
      <c r="D24" s="77"/>
      <c r="E24" s="98"/>
      <c r="F24" s="77"/>
      <c r="G24" s="90">
        <v>100</v>
      </c>
      <c r="I24" s="39"/>
    </row>
    <row r="25" spans="1:9" ht="24.75" thickTop="1" x14ac:dyDescent="0.55000000000000004">
      <c r="A25" s="78" t="s">
        <v>25</v>
      </c>
      <c r="B25" s="101"/>
      <c r="C25" s="79"/>
      <c r="D25" s="79"/>
      <c r="E25" s="99"/>
      <c r="F25" s="79"/>
      <c r="G25" s="91"/>
      <c r="H25" s="80"/>
    </row>
    <row r="26" spans="1:9" x14ac:dyDescent="0.55000000000000004">
      <c r="A26" s="78" t="s">
        <v>98</v>
      </c>
      <c r="B26" s="101"/>
      <c r="C26" s="79"/>
      <c r="D26" s="79"/>
      <c r="E26" s="99"/>
      <c r="F26" s="79"/>
      <c r="G26" s="91"/>
      <c r="H26" s="80"/>
    </row>
    <row r="27" spans="1:9" s="95" customFormat="1" x14ac:dyDescent="0.55000000000000004">
      <c r="A27" s="92" t="s">
        <v>18</v>
      </c>
      <c r="B27" s="93"/>
      <c r="C27" s="94"/>
      <c r="D27" s="94"/>
      <c r="E27" s="100"/>
      <c r="F27" s="94"/>
      <c r="G27" s="94"/>
      <c r="I27" s="236"/>
    </row>
  </sheetData>
  <mergeCells count="11">
    <mergeCell ref="A2:D2"/>
    <mergeCell ref="A3:D3"/>
    <mergeCell ref="A4:D4"/>
    <mergeCell ref="A6:A7"/>
    <mergeCell ref="B6:D6"/>
    <mergeCell ref="A19:G19"/>
    <mergeCell ref="A20:G20"/>
    <mergeCell ref="A21:F21"/>
    <mergeCell ref="A22:A23"/>
    <mergeCell ref="B22:D22"/>
    <mergeCell ref="E22:G22"/>
  </mergeCells>
  <printOptions horizontalCentered="1"/>
  <pageMargins left="0.43307086614173229" right="0.19685039370078741" top="0.74803149606299213" bottom="0.74803149606299213" header="0.31496062992125984" footer="0.31496062992125984"/>
  <pageSetup paperSize="9" orientation="portrait" r:id="rId1"/>
  <headerFooter>
    <oddHeader>&amp;L&amp;D &amp;T</oddHeader>
  </headerFooter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D48"/>
  <sheetViews>
    <sheetView zoomScaleNormal="100" workbookViewId="0">
      <pane xSplit="2" ySplit="4" topLeftCell="S5" activePane="bottomRight" state="frozen"/>
      <selection pane="topRight" activeCell="C1" sqref="C1"/>
      <selection pane="bottomLeft" activeCell="A5" sqref="A5"/>
      <selection pane="bottomRight" activeCell="AA12" sqref="AA12"/>
    </sheetView>
  </sheetViews>
  <sheetFormatPr defaultRowHeight="24" x14ac:dyDescent="0.55000000000000004"/>
  <cols>
    <col min="1" max="1" width="4.85546875" style="131" customWidth="1"/>
    <col min="2" max="2" width="9" style="38" customWidth="1"/>
    <col min="3" max="3" width="19.7109375" style="37" customWidth="1"/>
    <col min="4" max="4" width="7.28515625" style="131" customWidth="1"/>
    <col min="5" max="5" width="19.28515625" style="149" customWidth="1"/>
    <col min="6" max="6" width="7.140625" style="164" customWidth="1"/>
    <col min="7" max="7" width="18.7109375" style="149" customWidth="1"/>
    <col min="8" max="8" width="8.28515625" style="131" customWidth="1"/>
    <col min="9" max="9" width="17.42578125" style="149" customWidth="1"/>
    <col min="10" max="10" width="7.42578125" style="131" customWidth="1"/>
    <col min="11" max="11" width="18.7109375" style="37" customWidth="1"/>
    <col min="12" max="12" width="7.7109375" style="131" customWidth="1"/>
    <col min="13" max="13" width="18.7109375" style="37" bestFit="1" customWidth="1"/>
    <col min="14" max="14" width="7.7109375" style="131" customWidth="1"/>
    <col min="15" max="15" width="18.7109375" style="149" customWidth="1"/>
    <col min="16" max="16" width="7.7109375" style="131" customWidth="1"/>
    <col min="17" max="17" width="16.7109375" style="37" customWidth="1"/>
    <col min="18" max="18" width="8.28515625" style="38" customWidth="1"/>
    <col min="19" max="19" width="18.140625" style="37" customWidth="1"/>
    <col min="20" max="20" width="6.7109375" style="131" customWidth="1"/>
    <col min="21" max="21" width="19" style="149" customWidth="1"/>
    <col min="22" max="22" width="8" style="131" customWidth="1"/>
    <col min="23" max="23" width="18.7109375" style="149" customWidth="1"/>
    <col min="24" max="24" width="7.42578125" style="131" customWidth="1"/>
    <col min="25" max="25" width="18.7109375" style="37" bestFit="1" customWidth="1"/>
    <col min="26" max="26" width="7.5703125" style="164" customWidth="1"/>
    <col min="27" max="27" width="15.28515625" style="38" customWidth="1"/>
    <col min="28" max="28" width="8.5703125" style="37" bestFit="1" customWidth="1"/>
    <col min="29" max="29" width="17.140625" style="38" customWidth="1"/>
    <col min="30" max="30" width="15.28515625" style="38" bestFit="1" customWidth="1"/>
    <col min="31" max="16384" width="9.140625" style="38"/>
  </cols>
  <sheetData>
    <row r="1" spans="1:30" s="40" customFormat="1" x14ac:dyDescent="0.55000000000000004">
      <c r="A1" s="165" t="s">
        <v>158</v>
      </c>
      <c r="C1" s="39"/>
      <c r="D1" s="157"/>
      <c r="E1" s="166"/>
      <c r="F1" s="167"/>
      <c r="G1" s="166"/>
      <c r="H1" s="157"/>
      <c r="I1" s="166"/>
      <c r="J1" s="157"/>
      <c r="K1" s="39"/>
      <c r="L1" s="157"/>
      <c r="M1" s="39"/>
      <c r="N1" s="157"/>
      <c r="O1" s="166"/>
      <c r="P1" s="157"/>
      <c r="Q1" s="39"/>
      <c r="S1" s="39"/>
      <c r="T1" s="157"/>
      <c r="U1" s="166"/>
      <c r="V1" s="157"/>
      <c r="W1" s="166"/>
      <c r="X1" s="157"/>
      <c r="Y1" s="39"/>
      <c r="Z1" s="167"/>
      <c r="AB1" s="39"/>
    </row>
    <row r="2" spans="1:30" x14ac:dyDescent="0.55000000000000004">
      <c r="A2" s="769" t="s">
        <v>159</v>
      </c>
      <c r="B2" s="769"/>
      <c r="C2" s="769"/>
      <c r="D2" s="769"/>
      <c r="E2" s="769"/>
    </row>
    <row r="3" spans="1:30" s="40" customFormat="1" x14ac:dyDescent="0.55000000000000004">
      <c r="A3" s="770" t="s">
        <v>127</v>
      </c>
      <c r="B3" s="761" t="s">
        <v>107</v>
      </c>
      <c r="C3" s="766" t="s">
        <v>37</v>
      </c>
      <c r="D3" s="767"/>
      <c r="E3" s="767"/>
      <c r="F3" s="767"/>
      <c r="G3" s="767"/>
      <c r="H3" s="767"/>
      <c r="I3" s="767"/>
      <c r="J3" s="768"/>
      <c r="K3" s="766" t="s">
        <v>10</v>
      </c>
      <c r="L3" s="767"/>
      <c r="M3" s="767"/>
      <c r="N3" s="767"/>
      <c r="O3" s="767"/>
      <c r="P3" s="767"/>
      <c r="Q3" s="767"/>
      <c r="R3" s="768"/>
      <c r="S3" s="766" t="s">
        <v>128</v>
      </c>
      <c r="T3" s="767"/>
      <c r="U3" s="767"/>
      <c r="V3" s="767"/>
      <c r="W3" s="767"/>
      <c r="X3" s="767"/>
      <c r="Y3" s="767"/>
      <c r="Z3" s="768"/>
      <c r="AB3" s="39"/>
    </row>
    <row r="4" spans="1:30" s="88" customFormat="1" ht="60.75" customHeight="1" x14ac:dyDescent="0.55000000000000004">
      <c r="A4" s="771"/>
      <c r="B4" s="762"/>
      <c r="C4" s="179" t="s">
        <v>108</v>
      </c>
      <c r="D4" s="193" t="s">
        <v>49</v>
      </c>
      <c r="E4" s="153" t="s">
        <v>25</v>
      </c>
      <c r="F4" s="154" t="s">
        <v>49</v>
      </c>
      <c r="G4" s="181" t="s">
        <v>140</v>
      </c>
      <c r="H4" s="27" t="s">
        <v>49</v>
      </c>
      <c r="I4" s="73" t="s">
        <v>18</v>
      </c>
      <c r="J4" s="27" t="s">
        <v>49</v>
      </c>
      <c r="K4" s="180" t="s">
        <v>108</v>
      </c>
      <c r="L4" s="152" t="s">
        <v>49</v>
      </c>
      <c r="M4" s="181" t="s">
        <v>25</v>
      </c>
      <c r="N4" s="152" t="s">
        <v>49</v>
      </c>
      <c r="O4" s="181" t="s">
        <v>140</v>
      </c>
      <c r="P4" s="185" t="s">
        <v>49</v>
      </c>
      <c r="Q4" s="182" t="s">
        <v>18</v>
      </c>
      <c r="R4" s="27" t="s">
        <v>49</v>
      </c>
      <c r="S4" s="183" t="s">
        <v>108</v>
      </c>
      <c r="T4" s="27" t="s">
        <v>49</v>
      </c>
      <c r="U4" s="153" t="s">
        <v>25</v>
      </c>
      <c r="V4" s="27" t="s">
        <v>49</v>
      </c>
      <c r="W4" s="181" t="s">
        <v>140</v>
      </c>
      <c r="X4" s="185" t="s">
        <v>49</v>
      </c>
      <c r="Y4" s="150" t="s">
        <v>18</v>
      </c>
      <c r="Z4" s="154" t="s">
        <v>49</v>
      </c>
      <c r="AB4" s="237" t="s">
        <v>96</v>
      </c>
    </row>
    <row r="5" spans="1:30" x14ac:dyDescent="0.55000000000000004">
      <c r="A5" s="109"/>
      <c r="B5" s="108" t="s">
        <v>32</v>
      </c>
      <c r="C5" s="133">
        <f>+ตร.!M16</f>
        <v>0</v>
      </c>
      <c r="D5" s="135">
        <f>+ตร.!A16</f>
        <v>0</v>
      </c>
      <c r="E5" s="136">
        <f>+ตร.!J16</f>
        <v>0</v>
      </c>
      <c r="F5" s="161">
        <f>+ตร.!N16</f>
        <v>0</v>
      </c>
      <c r="G5" s="136">
        <f t="shared" ref="G5:H8" si="0">+C5-E5</f>
        <v>0</v>
      </c>
      <c r="H5" s="135">
        <f t="shared" si="0"/>
        <v>0</v>
      </c>
      <c r="I5" s="136">
        <f>+ตร.!K16</f>
        <v>0</v>
      </c>
      <c r="J5" s="135">
        <f>+ตร.!O16</f>
        <v>0</v>
      </c>
      <c r="K5" s="133">
        <f>+ตร.!M21</f>
        <v>0</v>
      </c>
      <c r="L5" s="136">
        <f>+ตร.!A21</f>
        <v>0</v>
      </c>
      <c r="M5" s="133">
        <f>+ตร.!J21</f>
        <v>0</v>
      </c>
      <c r="N5" s="136">
        <f>+ตร.!N21</f>
        <v>0</v>
      </c>
      <c r="O5" s="136">
        <f t="shared" ref="O5:P8" si="1">+K5-M5</f>
        <v>0</v>
      </c>
      <c r="P5" s="136">
        <f t="shared" si="1"/>
        <v>0</v>
      </c>
      <c r="Q5" s="133">
        <f>+ตร.!K21</f>
        <v>0</v>
      </c>
      <c r="R5" s="110">
        <f>+ตร.!O21</f>
        <v>0</v>
      </c>
      <c r="S5" s="133">
        <f t="shared" ref="S5:V8" si="2">+C5+K5</f>
        <v>0</v>
      </c>
      <c r="T5" s="132">
        <f t="shared" si="2"/>
        <v>0</v>
      </c>
      <c r="U5" s="136">
        <f t="shared" si="2"/>
        <v>0</v>
      </c>
      <c r="V5" s="132">
        <f t="shared" si="2"/>
        <v>0</v>
      </c>
      <c r="W5" s="136">
        <f>+S5</f>
        <v>0</v>
      </c>
      <c r="X5" s="132"/>
      <c r="Y5" s="133">
        <f t="shared" ref="Y5:Z8" si="3">+I5+Q5</f>
        <v>0</v>
      </c>
      <c r="Z5" s="161">
        <f t="shared" si="3"/>
        <v>0</v>
      </c>
      <c r="AB5" s="37">
        <v>0</v>
      </c>
      <c r="AC5" s="80">
        <f>+S5-ตร.!M22</f>
        <v>0</v>
      </c>
    </row>
    <row r="6" spans="1:30" x14ac:dyDescent="0.55000000000000004">
      <c r="A6" s="109">
        <v>1</v>
      </c>
      <c r="B6" s="108" t="s">
        <v>39</v>
      </c>
      <c r="C6" s="133">
        <f>+สลก.ตร.!O14</f>
        <v>0</v>
      </c>
      <c r="D6" s="135">
        <f>+สลก.ตร.!A14</f>
        <v>0</v>
      </c>
      <c r="E6" s="136">
        <f>+สลก.ตร.!J14</f>
        <v>0</v>
      </c>
      <c r="F6" s="161">
        <f>+สลก.ตร.!P14</f>
        <v>0</v>
      </c>
      <c r="G6" s="136">
        <f t="shared" si="0"/>
        <v>0</v>
      </c>
      <c r="H6" s="135">
        <f t="shared" si="0"/>
        <v>0</v>
      </c>
      <c r="I6" s="136">
        <f>+สลก.ตร.!K14</f>
        <v>0</v>
      </c>
      <c r="J6" s="135">
        <f>+สลก.ตร.!Q14</f>
        <v>0</v>
      </c>
      <c r="K6" s="133">
        <f>+สลก.ตร.!O18</f>
        <v>0</v>
      </c>
      <c r="L6" s="136">
        <f>+สลก.ตร.!A18</f>
        <v>0</v>
      </c>
      <c r="M6" s="133">
        <f>+สลก.ตร.!J18</f>
        <v>0</v>
      </c>
      <c r="N6" s="136">
        <f>+สลก.ตร.!P18</f>
        <v>0</v>
      </c>
      <c r="O6" s="136">
        <f t="shared" si="1"/>
        <v>0</v>
      </c>
      <c r="P6" s="136">
        <f t="shared" si="1"/>
        <v>0</v>
      </c>
      <c r="Q6" s="133">
        <f>+สลก.ตร.!K18</f>
        <v>0</v>
      </c>
      <c r="R6" s="110">
        <f>+สลก.ตร.!Q18</f>
        <v>0</v>
      </c>
      <c r="S6" s="133">
        <f t="shared" si="2"/>
        <v>0</v>
      </c>
      <c r="T6" s="132">
        <f t="shared" si="2"/>
        <v>0</v>
      </c>
      <c r="U6" s="136">
        <f t="shared" si="2"/>
        <v>0</v>
      </c>
      <c r="V6" s="132">
        <f t="shared" si="2"/>
        <v>0</v>
      </c>
      <c r="W6" s="136">
        <f t="shared" ref="W6:X8" si="4">+G6+O6</f>
        <v>0</v>
      </c>
      <c r="X6" s="132">
        <f t="shared" si="4"/>
        <v>0</v>
      </c>
      <c r="Y6" s="133">
        <f t="shared" si="3"/>
        <v>0</v>
      </c>
      <c r="Z6" s="161">
        <f t="shared" si="3"/>
        <v>0</v>
      </c>
      <c r="AA6" s="130">
        <f>+S6-สลก.ตร.!O20</f>
        <v>0</v>
      </c>
      <c r="AB6" s="37" t="e">
        <f>+Y6*100/S6</f>
        <v>#DIV/0!</v>
      </c>
      <c r="AC6" s="80">
        <f>+S6-สลก.ตร.!O20</f>
        <v>0</v>
      </c>
      <c r="AD6" s="80">
        <f>+Y6-สลก.ตร.!K20</f>
        <v>0</v>
      </c>
    </row>
    <row r="7" spans="1:30" x14ac:dyDescent="0.55000000000000004">
      <c r="A7" s="109">
        <v>2</v>
      </c>
      <c r="B7" s="108" t="s">
        <v>42</v>
      </c>
      <c r="C7" s="133">
        <f>+ตท.!O16</f>
        <v>0</v>
      </c>
      <c r="D7" s="135">
        <f>+ตท.!A16</f>
        <v>0</v>
      </c>
      <c r="E7" s="136">
        <f>+ตท.!J16</f>
        <v>0</v>
      </c>
      <c r="F7" s="161">
        <f>+ตท.!P16</f>
        <v>0</v>
      </c>
      <c r="G7" s="136">
        <f t="shared" si="0"/>
        <v>0</v>
      </c>
      <c r="H7" s="135">
        <f t="shared" si="0"/>
        <v>0</v>
      </c>
      <c r="I7" s="136">
        <f>+ตท.!K16</f>
        <v>0</v>
      </c>
      <c r="J7" s="135">
        <f>+ตท.!Q16</f>
        <v>0</v>
      </c>
      <c r="K7" s="133">
        <f>+ตท.!O20</f>
        <v>0</v>
      </c>
      <c r="L7" s="136">
        <f>+ตท.!A20</f>
        <v>0</v>
      </c>
      <c r="M7" s="133">
        <f>+ตท.!J20</f>
        <v>0</v>
      </c>
      <c r="N7" s="136">
        <f>+ตท.!P20</f>
        <v>0</v>
      </c>
      <c r="O7" s="136">
        <f t="shared" si="1"/>
        <v>0</v>
      </c>
      <c r="P7" s="136">
        <f t="shared" si="1"/>
        <v>0</v>
      </c>
      <c r="Q7" s="133">
        <f>+ตท.!K20</f>
        <v>0</v>
      </c>
      <c r="R7" s="110">
        <f>+ตท.!Q20</f>
        <v>0</v>
      </c>
      <c r="S7" s="133">
        <f t="shared" si="2"/>
        <v>0</v>
      </c>
      <c r="T7" s="132">
        <f t="shared" si="2"/>
        <v>0</v>
      </c>
      <c r="U7" s="136">
        <f t="shared" si="2"/>
        <v>0</v>
      </c>
      <c r="V7" s="132">
        <f t="shared" si="2"/>
        <v>0</v>
      </c>
      <c r="W7" s="136">
        <f t="shared" si="4"/>
        <v>0</v>
      </c>
      <c r="X7" s="132">
        <f t="shared" si="4"/>
        <v>0</v>
      </c>
      <c r="Y7" s="133">
        <f t="shared" si="3"/>
        <v>0</v>
      </c>
      <c r="Z7" s="161">
        <f t="shared" si="3"/>
        <v>0</v>
      </c>
      <c r="AA7" s="130">
        <f>+S7-ตท.!P21</f>
        <v>0</v>
      </c>
      <c r="AB7" s="37" t="e">
        <f>+Y7*100/S7</f>
        <v>#DIV/0!</v>
      </c>
      <c r="AC7" s="80">
        <f>+S7-ตท.!P21</f>
        <v>0</v>
      </c>
      <c r="AD7" s="80">
        <f>+Y7-ตท.!K21</f>
        <v>0</v>
      </c>
    </row>
    <row r="8" spans="1:30" x14ac:dyDescent="0.55000000000000004">
      <c r="A8" s="109">
        <v>3</v>
      </c>
      <c r="B8" s="108" t="s">
        <v>31</v>
      </c>
      <c r="C8" s="133">
        <f>+สท.!Q13</f>
        <v>0</v>
      </c>
      <c r="D8" s="135">
        <f>+สท.!A13</f>
        <v>0</v>
      </c>
      <c r="E8" s="136">
        <f>+สท.!J13</f>
        <v>0</v>
      </c>
      <c r="F8" s="161">
        <f>+สท.!R13</f>
        <v>0</v>
      </c>
      <c r="G8" s="136">
        <f t="shared" si="0"/>
        <v>0</v>
      </c>
      <c r="H8" s="135">
        <f t="shared" si="0"/>
        <v>0</v>
      </c>
      <c r="I8" s="136">
        <f>+สท.!K13</f>
        <v>0</v>
      </c>
      <c r="J8" s="135">
        <f>+สท.!S13</f>
        <v>0</v>
      </c>
      <c r="K8" s="133">
        <f>+สท.!Q17</f>
        <v>0</v>
      </c>
      <c r="L8" s="136">
        <f>+สท.!A17</f>
        <v>0</v>
      </c>
      <c r="M8" s="133">
        <f>+สท.!J17</f>
        <v>0</v>
      </c>
      <c r="N8" s="136">
        <f>+สท.!R17</f>
        <v>0</v>
      </c>
      <c r="O8" s="136">
        <f t="shared" si="1"/>
        <v>0</v>
      </c>
      <c r="P8" s="136">
        <f t="shared" si="1"/>
        <v>0</v>
      </c>
      <c r="Q8" s="133">
        <f>+สท.!K17</f>
        <v>0</v>
      </c>
      <c r="R8" s="110">
        <f>+สท.!S17</f>
        <v>0</v>
      </c>
      <c r="S8" s="133">
        <f t="shared" si="2"/>
        <v>0</v>
      </c>
      <c r="T8" s="132">
        <f t="shared" si="2"/>
        <v>0</v>
      </c>
      <c r="U8" s="136">
        <f t="shared" si="2"/>
        <v>0</v>
      </c>
      <c r="V8" s="132">
        <f t="shared" si="2"/>
        <v>0</v>
      </c>
      <c r="W8" s="136">
        <f t="shared" si="4"/>
        <v>0</v>
      </c>
      <c r="X8" s="132">
        <f t="shared" si="4"/>
        <v>0</v>
      </c>
      <c r="Y8" s="133">
        <f t="shared" si="3"/>
        <v>0</v>
      </c>
      <c r="Z8" s="161">
        <f t="shared" si="3"/>
        <v>0</v>
      </c>
      <c r="AA8" s="130">
        <f>+S8-สท.!R20</f>
        <v>0</v>
      </c>
      <c r="AB8" s="37" t="e">
        <f>+Y8*100/S8</f>
        <v>#DIV/0!</v>
      </c>
      <c r="AC8" s="80">
        <f>+S8-สท.!R20</f>
        <v>0</v>
      </c>
      <c r="AD8" s="80">
        <f>+Y8-สท.!K20</f>
        <v>0</v>
      </c>
    </row>
    <row r="9" spans="1:30" x14ac:dyDescent="0.55000000000000004">
      <c r="A9" s="109">
        <v>4</v>
      </c>
      <c r="B9" s="108" t="s">
        <v>152</v>
      </c>
      <c r="C9" s="133">
        <f>+สง.ก.ต.ช.!N13</f>
        <v>0</v>
      </c>
      <c r="D9" s="135">
        <f>+สง.ก.ต.ช.!A13</f>
        <v>0</v>
      </c>
      <c r="E9" s="136">
        <f>+สง.ก.ต.ช.!J13</f>
        <v>0</v>
      </c>
      <c r="F9" s="161">
        <f>+สง.ก.ต.ช.!O13</f>
        <v>0</v>
      </c>
      <c r="G9" s="136">
        <f t="shared" ref="G9:G42" si="5">+C9-E9</f>
        <v>0</v>
      </c>
      <c r="H9" s="135">
        <f t="shared" ref="H9:H42" si="6">+D9-F9</f>
        <v>0</v>
      </c>
      <c r="I9" s="136">
        <f>+สง.ก.ต.ช.!K13</f>
        <v>0</v>
      </c>
      <c r="J9" s="135">
        <f>+สง.ก.ต.ช.!P13</f>
        <v>0</v>
      </c>
      <c r="K9" s="133">
        <f>+สง.ก.ต.ช.!N17</f>
        <v>0</v>
      </c>
      <c r="L9" s="136">
        <f>+สง.ก.ต.ช.!A17</f>
        <v>0</v>
      </c>
      <c r="M9" s="133">
        <f>+สง.ก.ต.ช.!J17</f>
        <v>0</v>
      </c>
      <c r="N9" s="136">
        <f>+สง.ก.ต.ช.!O17</f>
        <v>0</v>
      </c>
      <c r="O9" s="136">
        <f t="shared" ref="O9:O42" si="7">+K9-M9</f>
        <v>0</v>
      </c>
      <c r="P9" s="136">
        <f t="shared" ref="P9:P42" si="8">+L9-N9</f>
        <v>0</v>
      </c>
      <c r="Q9" s="133">
        <f>+สง.ก.ต.ช.!K17</f>
        <v>0</v>
      </c>
      <c r="R9" s="110">
        <f>+สง.ก.ต.ช.!P17</f>
        <v>0</v>
      </c>
      <c r="S9" s="133"/>
      <c r="T9" s="132"/>
      <c r="U9" s="136"/>
      <c r="V9" s="132"/>
      <c r="W9" s="136"/>
      <c r="X9" s="132"/>
      <c r="Y9" s="133"/>
      <c r="Z9" s="161"/>
      <c r="AA9" s="130"/>
      <c r="AC9" s="80"/>
      <c r="AD9" s="80"/>
    </row>
    <row r="10" spans="1:30" x14ac:dyDescent="0.55000000000000004">
      <c r="A10" s="109">
        <v>5</v>
      </c>
      <c r="B10" s="108" t="s">
        <v>22</v>
      </c>
      <c r="C10" s="133">
        <f>+บ.ตร.!T13</f>
        <v>322500000</v>
      </c>
      <c r="D10" s="135">
        <f>+บ.ตร.!A13</f>
        <v>1</v>
      </c>
      <c r="E10" s="136">
        <f>+บ.ตร.!J13</f>
        <v>0</v>
      </c>
      <c r="F10" s="161">
        <f>+บ.ตร.!U13</f>
        <v>0</v>
      </c>
      <c r="G10" s="136">
        <f t="shared" si="5"/>
        <v>322500000</v>
      </c>
      <c r="H10" s="135">
        <f t="shared" si="6"/>
        <v>1</v>
      </c>
      <c r="I10" s="136">
        <f>+บ.ตร.!K13</f>
        <v>0</v>
      </c>
      <c r="J10" s="135">
        <f>+บ.ตร.!V13</f>
        <v>0</v>
      </c>
      <c r="K10" s="133">
        <f>+บ.ตร.!T17</f>
        <v>0</v>
      </c>
      <c r="L10" s="161">
        <f>+บ.ตร.!A17</f>
        <v>0</v>
      </c>
      <c r="M10" s="133">
        <f>+บ.ตร.!J17</f>
        <v>0</v>
      </c>
      <c r="N10" s="136">
        <f>+บ.ตร.!U17</f>
        <v>0</v>
      </c>
      <c r="O10" s="136">
        <f t="shared" si="7"/>
        <v>0</v>
      </c>
      <c r="P10" s="136">
        <f t="shared" si="8"/>
        <v>0</v>
      </c>
      <c r="Q10" s="133">
        <f>+บ.ตร.!K17</f>
        <v>0</v>
      </c>
      <c r="R10" s="110">
        <f>+บ.ตร.!V17</f>
        <v>0</v>
      </c>
      <c r="S10" s="133">
        <f t="shared" ref="S10:S19" si="9">+C10+K10</f>
        <v>322500000</v>
      </c>
      <c r="T10" s="132">
        <f t="shared" ref="T10:T19" si="10">+D10+L10</f>
        <v>1</v>
      </c>
      <c r="U10" s="136">
        <f t="shared" ref="U10:U19" si="11">+E10+M10</f>
        <v>0</v>
      </c>
      <c r="V10" s="132">
        <f t="shared" ref="V10:V19" si="12">+F10+N10</f>
        <v>0</v>
      </c>
      <c r="W10" s="136">
        <f t="shared" ref="W10:W19" si="13">+G10+O10</f>
        <v>322500000</v>
      </c>
      <c r="X10" s="132">
        <f t="shared" ref="X10:X19" si="14">+H10+P10</f>
        <v>1</v>
      </c>
      <c r="Y10" s="133">
        <f t="shared" ref="Y10:Y19" si="15">+I10+Q10</f>
        <v>0</v>
      </c>
      <c r="Z10" s="161">
        <f t="shared" ref="Z10:Z19" si="16">+J10+R10</f>
        <v>0</v>
      </c>
      <c r="AA10" s="130">
        <f>+S10-บ.ตร.!U18</f>
        <v>322500000</v>
      </c>
      <c r="AB10" s="37">
        <f t="shared" ref="AB10:AB22" si="17">+Y10*100/S10</f>
        <v>0</v>
      </c>
      <c r="AC10" s="80">
        <f>+S10-บ.ตร.!U21</f>
        <v>322500000</v>
      </c>
      <c r="AD10" s="80">
        <f>+Y10-บ.ตร.!K18</f>
        <v>0</v>
      </c>
    </row>
    <row r="11" spans="1:30" x14ac:dyDescent="0.55000000000000004">
      <c r="A11" s="109">
        <v>6</v>
      </c>
      <c r="B11" s="108" t="s">
        <v>44</v>
      </c>
      <c r="C11" s="133">
        <f>+วน.!O13</f>
        <v>0</v>
      </c>
      <c r="D11" s="135">
        <f>+วน.!A13</f>
        <v>0</v>
      </c>
      <c r="E11" s="136">
        <f>+วน.!J13</f>
        <v>0</v>
      </c>
      <c r="F11" s="161">
        <f>+วน.!P13</f>
        <v>0</v>
      </c>
      <c r="G11" s="136">
        <f t="shared" si="5"/>
        <v>0</v>
      </c>
      <c r="H11" s="135">
        <f t="shared" si="6"/>
        <v>0</v>
      </c>
      <c r="I11" s="136">
        <f>+วน.!K13</f>
        <v>0</v>
      </c>
      <c r="J11" s="135">
        <f>+วน.!Q13</f>
        <v>0</v>
      </c>
      <c r="K11" s="133">
        <f>+วน.!O17</f>
        <v>0</v>
      </c>
      <c r="L11" s="136">
        <f>+วน.!A17</f>
        <v>0</v>
      </c>
      <c r="M11" s="133">
        <f>+วน.!J17</f>
        <v>0</v>
      </c>
      <c r="N11" s="136">
        <f>+วน.!P17</f>
        <v>0</v>
      </c>
      <c r="O11" s="136">
        <f t="shared" si="7"/>
        <v>0</v>
      </c>
      <c r="P11" s="136">
        <f t="shared" si="8"/>
        <v>0</v>
      </c>
      <c r="Q11" s="133">
        <f>+วน.!K17</f>
        <v>0</v>
      </c>
      <c r="R11" s="110">
        <f>+วน.!Q17</f>
        <v>0</v>
      </c>
      <c r="S11" s="133">
        <f t="shared" si="9"/>
        <v>0</v>
      </c>
      <c r="T11" s="132">
        <f t="shared" si="10"/>
        <v>0</v>
      </c>
      <c r="U11" s="136">
        <f t="shared" si="11"/>
        <v>0</v>
      </c>
      <c r="V11" s="132">
        <f t="shared" si="12"/>
        <v>0</v>
      </c>
      <c r="W11" s="136">
        <f t="shared" si="13"/>
        <v>0</v>
      </c>
      <c r="X11" s="132">
        <f t="shared" si="14"/>
        <v>0</v>
      </c>
      <c r="Y11" s="133">
        <f t="shared" si="15"/>
        <v>0</v>
      </c>
      <c r="Z11" s="161">
        <f t="shared" si="16"/>
        <v>0</v>
      </c>
      <c r="AA11" s="130">
        <f>+S11-วน.!P18</f>
        <v>0</v>
      </c>
      <c r="AB11" s="37" t="e">
        <f t="shared" si="17"/>
        <v>#DIV/0!</v>
      </c>
      <c r="AC11" s="80">
        <f>+S11-วน.!P18</f>
        <v>0</v>
      </c>
      <c r="AD11" s="80">
        <f>+Y11-วน.!K18</f>
        <v>0</v>
      </c>
    </row>
    <row r="12" spans="1:30" x14ac:dyDescent="0.55000000000000004">
      <c r="A12" s="109">
        <v>7</v>
      </c>
      <c r="B12" s="108" t="s">
        <v>41</v>
      </c>
      <c r="C12" s="133">
        <f>+สยศ.ตร.!P14</f>
        <v>0</v>
      </c>
      <c r="D12" s="135">
        <f>+สยศ.ตร.!A14</f>
        <v>0</v>
      </c>
      <c r="E12" s="136">
        <f>+สยศ.ตร.!J14</f>
        <v>0</v>
      </c>
      <c r="F12" s="161">
        <f>+สยศ.ตร.!Q14</f>
        <v>0</v>
      </c>
      <c r="G12" s="136">
        <f t="shared" si="5"/>
        <v>0</v>
      </c>
      <c r="H12" s="135">
        <f t="shared" si="6"/>
        <v>0</v>
      </c>
      <c r="I12" s="136">
        <f>+สยศ.ตร.!K14</f>
        <v>0</v>
      </c>
      <c r="J12" s="135">
        <f>+สยศ.ตร.!R14</f>
        <v>0</v>
      </c>
      <c r="K12" s="133">
        <f>+สยศ.ตร.!P18</f>
        <v>0</v>
      </c>
      <c r="L12" s="136">
        <f>+สยศ.ตร.!A18</f>
        <v>0</v>
      </c>
      <c r="M12" s="133">
        <f>+สยศ.ตร.!J18</f>
        <v>0</v>
      </c>
      <c r="N12" s="136">
        <f>+สยศ.ตร.!Q18</f>
        <v>0</v>
      </c>
      <c r="O12" s="136">
        <f t="shared" si="7"/>
        <v>0</v>
      </c>
      <c r="P12" s="136">
        <f t="shared" si="8"/>
        <v>0</v>
      </c>
      <c r="Q12" s="133">
        <f>+สยศ.ตร.!K18</f>
        <v>0</v>
      </c>
      <c r="R12" s="110">
        <f>+สยศ.ตร.!R18</f>
        <v>0</v>
      </c>
      <c r="S12" s="133">
        <f t="shared" si="9"/>
        <v>0</v>
      </c>
      <c r="T12" s="132">
        <f t="shared" si="10"/>
        <v>0</v>
      </c>
      <c r="U12" s="136">
        <f t="shared" si="11"/>
        <v>0</v>
      </c>
      <c r="V12" s="132">
        <f t="shared" si="12"/>
        <v>0</v>
      </c>
      <c r="W12" s="136">
        <f t="shared" si="13"/>
        <v>0</v>
      </c>
      <c r="X12" s="132">
        <f t="shared" si="14"/>
        <v>0</v>
      </c>
      <c r="Y12" s="133">
        <f t="shared" si="15"/>
        <v>0</v>
      </c>
      <c r="Z12" s="161">
        <f t="shared" si="16"/>
        <v>0</v>
      </c>
      <c r="AA12" s="130">
        <f>+S12-สยศ.ตร.!Q19</f>
        <v>0</v>
      </c>
      <c r="AB12" s="37" t="e">
        <f t="shared" si="17"/>
        <v>#DIV/0!</v>
      </c>
      <c r="AC12" s="80">
        <f>+S12-สยศ.ตร.!Q19</f>
        <v>0</v>
      </c>
      <c r="AD12" s="80">
        <f>+Y12-สยศ.ตร.!K19</f>
        <v>0</v>
      </c>
    </row>
    <row r="13" spans="1:30" x14ac:dyDescent="0.55000000000000004">
      <c r="A13" s="109">
        <v>8</v>
      </c>
      <c r="B13" s="188" t="s">
        <v>4</v>
      </c>
      <c r="C13" s="133">
        <f>+สกบ.!U14</f>
        <v>112665000</v>
      </c>
      <c r="D13" s="135">
        <f>+สกบ.!A14</f>
        <v>2</v>
      </c>
      <c r="E13" s="136">
        <f>+สกบ.!J14</f>
        <v>0</v>
      </c>
      <c r="F13" s="161">
        <f>+สกบ.!V14</f>
        <v>0</v>
      </c>
      <c r="G13" s="136">
        <f t="shared" si="5"/>
        <v>112665000</v>
      </c>
      <c r="H13" s="135">
        <f t="shared" si="6"/>
        <v>2</v>
      </c>
      <c r="I13" s="136">
        <f>+สกบ.!K14</f>
        <v>0</v>
      </c>
      <c r="J13" s="135">
        <f>+สกบ.!W14</f>
        <v>0</v>
      </c>
      <c r="K13" s="133" t="e">
        <f>+สกบ.!#REF!</f>
        <v>#REF!</v>
      </c>
      <c r="L13" s="134">
        <f>+สกบ.!A18</f>
        <v>1</v>
      </c>
      <c r="M13" s="133" t="e">
        <f>+สกบ.!#REF!</f>
        <v>#REF!</v>
      </c>
      <c r="N13" s="134" t="e">
        <f>+สกบ.!#REF!</f>
        <v>#REF!</v>
      </c>
      <c r="O13" s="136" t="e">
        <f t="shared" si="7"/>
        <v>#REF!</v>
      </c>
      <c r="P13" s="136" t="e">
        <f t="shared" si="8"/>
        <v>#REF!</v>
      </c>
      <c r="Q13" s="133" t="e">
        <f>+สกบ.!#REF!</f>
        <v>#REF!</v>
      </c>
      <c r="R13" s="110" t="e">
        <f>+สกบ.!#REF!</f>
        <v>#REF!</v>
      </c>
      <c r="S13" s="133" t="e">
        <f t="shared" si="9"/>
        <v>#REF!</v>
      </c>
      <c r="T13" s="132">
        <f t="shared" si="10"/>
        <v>3</v>
      </c>
      <c r="U13" s="136" t="e">
        <f t="shared" si="11"/>
        <v>#REF!</v>
      </c>
      <c r="V13" s="132" t="e">
        <f t="shared" si="12"/>
        <v>#REF!</v>
      </c>
      <c r="W13" s="136" t="e">
        <f t="shared" si="13"/>
        <v>#REF!</v>
      </c>
      <c r="X13" s="132" t="e">
        <f t="shared" si="14"/>
        <v>#REF!</v>
      </c>
      <c r="Y13" s="133" t="e">
        <f t="shared" si="15"/>
        <v>#REF!</v>
      </c>
      <c r="Z13" s="161" t="e">
        <f t="shared" si="16"/>
        <v>#REF!</v>
      </c>
      <c r="AA13" s="130" t="e">
        <f>+S13-สกบ.!V66</f>
        <v>#REF!</v>
      </c>
      <c r="AB13" s="235" t="e">
        <f t="shared" si="17"/>
        <v>#REF!</v>
      </c>
      <c r="AC13" s="80" t="e">
        <f>+S13-สกบ.!V66</f>
        <v>#REF!</v>
      </c>
      <c r="AD13" s="80" t="e">
        <f>+Y13-สกบ.!K66</f>
        <v>#REF!</v>
      </c>
    </row>
    <row r="14" spans="1:30" x14ac:dyDescent="0.55000000000000004">
      <c r="A14" s="109">
        <v>9</v>
      </c>
      <c r="B14" s="108" t="s">
        <v>38</v>
      </c>
      <c r="C14" s="133">
        <f>+สกพ.!S13</f>
        <v>0</v>
      </c>
      <c r="D14" s="135">
        <f>+สกพ.!A13</f>
        <v>0</v>
      </c>
      <c r="E14" s="136" t="e">
        <f>+สกพ.!J13</f>
        <v>#REF!</v>
      </c>
      <c r="F14" s="161">
        <f>+สกพ.!T13</f>
        <v>0</v>
      </c>
      <c r="G14" s="136" t="e">
        <f t="shared" si="5"/>
        <v>#REF!</v>
      </c>
      <c r="H14" s="135">
        <f t="shared" si="6"/>
        <v>0</v>
      </c>
      <c r="I14" s="136" t="e">
        <f>+สกพ.!K13</f>
        <v>#REF!</v>
      </c>
      <c r="J14" s="135">
        <f>+สกพ.!U13</f>
        <v>0</v>
      </c>
      <c r="K14" s="133">
        <f>+สกพ.!S17</f>
        <v>0</v>
      </c>
      <c r="L14" s="134">
        <f>+สกพ.!A17</f>
        <v>0</v>
      </c>
      <c r="M14" s="133">
        <f>+สกพ.!J17</f>
        <v>0</v>
      </c>
      <c r="N14" s="134">
        <f>+สกพ.!T17</f>
        <v>0</v>
      </c>
      <c r="O14" s="136">
        <f t="shared" si="7"/>
        <v>0</v>
      </c>
      <c r="P14" s="136">
        <f t="shared" si="8"/>
        <v>0</v>
      </c>
      <c r="Q14" s="133">
        <f>+สกพ.!K17</f>
        <v>0</v>
      </c>
      <c r="R14" s="110">
        <f>+สกพ.!U17</f>
        <v>0</v>
      </c>
      <c r="S14" s="133">
        <f t="shared" si="9"/>
        <v>0</v>
      </c>
      <c r="T14" s="132">
        <f t="shared" si="10"/>
        <v>0</v>
      </c>
      <c r="U14" s="136" t="e">
        <f t="shared" si="11"/>
        <v>#REF!</v>
      </c>
      <c r="V14" s="132">
        <f t="shared" si="12"/>
        <v>0</v>
      </c>
      <c r="W14" s="136" t="e">
        <f t="shared" si="13"/>
        <v>#REF!</v>
      </c>
      <c r="X14" s="132">
        <f t="shared" si="14"/>
        <v>0</v>
      </c>
      <c r="Y14" s="133" t="e">
        <f t="shared" si="15"/>
        <v>#REF!</v>
      </c>
      <c r="Z14" s="161">
        <f t="shared" si="16"/>
        <v>0</v>
      </c>
      <c r="AA14" s="130">
        <f>+S14-สกพ.!T24</f>
        <v>0</v>
      </c>
      <c r="AB14" s="37" t="e">
        <f t="shared" si="17"/>
        <v>#REF!</v>
      </c>
      <c r="AC14" s="80">
        <f>+S14-สกพ.!T24</f>
        <v>0</v>
      </c>
      <c r="AD14" s="80" t="e">
        <f>+Y14-สกพ.!K24</f>
        <v>#REF!</v>
      </c>
    </row>
    <row r="15" spans="1:30" x14ac:dyDescent="0.55000000000000004">
      <c r="A15" s="109">
        <v>10</v>
      </c>
      <c r="B15" s="108" t="s">
        <v>130</v>
      </c>
      <c r="C15" s="133">
        <f>+สงป.!O14</f>
        <v>0</v>
      </c>
      <c r="D15" s="135">
        <f>+สงป.!A14</f>
        <v>0</v>
      </c>
      <c r="E15" s="136">
        <f>+สงป.!J14</f>
        <v>0</v>
      </c>
      <c r="F15" s="161">
        <f>+สงป.!P14</f>
        <v>0</v>
      </c>
      <c r="G15" s="136">
        <f t="shared" si="5"/>
        <v>0</v>
      </c>
      <c r="H15" s="135">
        <f t="shared" si="6"/>
        <v>0</v>
      </c>
      <c r="I15" s="136">
        <f>+สงป.!K14</f>
        <v>0</v>
      </c>
      <c r="J15" s="136">
        <f>+สงป.!Q14</f>
        <v>0</v>
      </c>
      <c r="K15" s="133">
        <f>+สงป.!O18</f>
        <v>0</v>
      </c>
      <c r="L15" s="161">
        <f>+สงป.!A18</f>
        <v>0</v>
      </c>
      <c r="M15" s="133">
        <f>+สงป.!J18</f>
        <v>0</v>
      </c>
      <c r="N15" s="136">
        <f>+สงป.!P18</f>
        <v>0</v>
      </c>
      <c r="O15" s="136">
        <f t="shared" si="7"/>
        <v>0</v>
      </c>
      <c r="P15" s="136">
        <f t="shared" si="8"/>
        <v>0</v>
      </c>
      <c r="Q15" s="133">
        <f>+สงป.!K18</f>
        <v>0</v>
      </c>
      <c r="R15" s="110">
        <f>+สงป.!Q18</f>
        <v>0</v>
      </c>
      <c r="S15" s="133">
        <f t="shared" si="9"/>
        <v>0</v>
      </c>
      <c r="T15" s="132">
        <f t="shared" si="10"/>
        <v>0</v>
      </c>
      <c r="U15" s="136">
        <f t="shared" si="11"/>
        <v>0</v>
      </c>
      <c r="V15" s="132">
        <f t="shared" si="12"/>
        <v>0</v>
      </c>
      <c r="W15" s="136">
        <f t="shared" si="13"/>
        <v>0</v>
      </c>
      <c r="X15" s="132">
        <f t="shared" si="14"/>
        <v>0</v>
      </c>
      <c r="Y15" s="133">
        <f t="shared" si="15"/>
        <v>0</v>
      </c>
      <c r="Z15" s="161">
        <f t="shared" si="16"/>
        <v>0</v>
      </c>
      <c r="AA15" s="130">
        <f>+S15-สงป.!P19</f>
        <v>0</v>
      </c>
      <c r="AB15" s="37" t="e">
        <f t="shared" si="17"/>
        <v>#DIV/0!</v>
      </c>
      <c r="AC15" s="80">
        <f>+S15-สงป.!P19</f>
        <v>0</v>
      </c>
      <c r="AD15" s="80">
        <f>+Y15-สงป.!K19</f>
        <v>0</v>
      </c>
    </row>
    <row r="16" spans="1:30" x14ac:dyDescent="0.55000000000000004">
      <c r="A16" s="109">
        <v>11</v>
      </c>
      <c r="B16" s="108" t="s">
        <v>45</v>
      </c>
      <c r="C16" s="133">
        <f>+กมค.!R13</f>
        <v>0</v>
      </c>
      <c r="D16" s="136">
        <f>+กมค.!A13</f>
        <v>0</v>
      </c>
      <c r="E16" s="136">
        <f>+กมค.!J13</f>
        <v>0</v>
      </c>
      <c r="F16" s="161">
        <f>+กมค.!S13</f>
        <v>0</v>
      </c>
      <c r="G16" s="136">
        <f t="shared" si="5"/>
        <v>0</v>
      </c>
      <c r="H16" s="135">
        <f t="shared" si="6"/>
        <v>0</v>
      </c>
      <c r="I16" s="136">
        <f>+กมค.!K13</f>
        <v>0</v>
      </c>
      <c r="J16" s="136">
        <f>+กมค.!T13</f>
        <v>0</v>
      </c>
      <c r="K16" s="133">
        <f>+กมค.!R17</f>
        <v>0</v>
      </c>
      <c r="L16" s="134">
        <f>+กมค.!A17</f>
        <v>0</v>
      </c>
      <c r="M16" s="133">
        <f>+กมค.!J17</f>
        <v>0</v>
      </c>
      <c r="N16" s="134">
        <f>+กมค.!S17</f>
        <v>0</v>
      </c>
      <c r="O16" s="136">
        <f t="shared" si="7"/>
        <v>0</v>
      </c>
      <c r="P16" s="136">
        <f t="shared" si="8"/>
        <v>0</v>
      </c>
      <c r="Q16" s="133">
        <f>+กมค.!K17</f>
        <v>0</v>
      </c>
      <c r="R16" s="110">
        <f>+กมค.!T17</f>
        <v>0</v>
      </c>
      <c r="S16" s="133">
        <f t="shared" si="9"/>
        <v>0</v>
      </c>
      <c r="T16" s="132">
        <f t="shared" si="10"/>
        <v>0</v>
      </c>
      <c r="U16" s="136">
        <f t="shared" si="11"/>
        <v>0</v>
      </c>
      <c r="V16" s="132">
        <f t="shared" si="12"/>
        <v>0</v>
      </c>
      <c r="W16" s="136">
        <f t="shared" si="13"/>
        <v>0</v>
      </c>
      <c r="X16" s="132">
        <f t="shared" si="14"/>
        <v>0</v>
      </c>
      <c r="Y16" s="133">
        <f t="shared" si="15"/>
        <v>0</v>
      </c>
      <c r="Z16" s="161">
        <f t="shared" si="16"/>
        <v>0</v>
      </c>
      <c r="AA16" s="130">
        <f>+S16-กมค.!S20</f>
        <v>0</v>
      </c>
      <c r="AB16" s="37" t="e">
        <f t="shared" si="17"/>
        <v>#DIV/0!</v>
      </c>
      <c r="AC16" s="80">
        <f>+S16-กมค.!S20</f>
        <v>0</v>
      </c>
      <c r="AD16" s="80">
        <f>+Y16-กมค.!K20</f>
        <v>0</v>
      </c>
    </row>
    <row r="17" spans="1:30" x14ac:dyDescent="0.55000000000000004">
      <c r="A17" s="109">
        <v>12</v>
      </c>
      <c r="B17" s="108" t="s">
        <v>40</v>
      </c>
      <c r="C17" s="133">
        <f>+สง.ก.ตร.!O13</f>
        <v>0</v>
      </c>
      <c r="D17" s="135">
        <f>+สง.ก.ตร.!A13</f>
        <v>0</v>
      </c>
      <c r="E17" s="136">
        <f>+สง.ก.ตร.!J13</f>
        <v>0</v>
      </c>
      <c r="F17" s="161">
        <f>+สง.ก.ตร.!P13</f>
        <v>0</v>
      </c>
      <c r="G17" s="136">
        <f t="shared" si="5"/>
        <v>0</v>
      </c>
      <c r="H17" s="135">
        <f t="shared" si="6"/>
        <v>0</v>
      </c>
      <c r="I17" s="136">
        <f>+สง.ก.ตร.!K13</f>
        <v>0</v>
      </c>
      <c r="J17" s="135">
        <f>+สง.ก.ตร.!Q13</f>
        <v>0</v>
      </c>
      <c r="K17" s="133">
        <f>+สง.ก.ตร.!O17</f>
        <v>0</v>
      </c>
      <c r="L17" s="136">
        <f>+สง.ก.ตร.!A17</f>
        <v>0</v>
      </c>
      <c r="M17" s="133">
        <f>+สง.ก.ตร.!J17</f>
        <v>0</v>
      </c>
      <c r="N17" s="136">
        <f>+สง.ก.ตร.!P17</f>
        <v>0</v>
      </c>
      <c r="O17" s="136">
        <f t="shared" si="7"/>
        <v>0</v>
      </c>
      <c r="P17" s="136">
        <f t="shared" si="8"/>
        <v>0</v>
      </c>
      <c r="Q17" s="133">
        <f>+สง.ก.ตร.!K17</f>
        <v>0</v>
      </c>
      <c r="R17" s="110">
        <f>+สง.ก.ตร.!Q17</f>
        <v>0</v>
      </c>
      <c r="S17" s="133">
        <f t="shared" si="9"/>
        <v>0</v>
      </c>
      <c r="T17" s="132">
        <f t="shared" si="10"/>
        <v>0</v>
      </c>
      <c r="U17" s="136">
        <f t="shared" si="11"/>
        <v>0</v>
      </c>
      <c r="V17" s="132">
        <f t="shared" si="12"/>
        <v>0</v>
      </c>
      <c r="W17" s="136">
        <f t="shared" si="13"/>
        <v>0</v>
      </c>
      <c r="X17" s="132">
        <f t="shared" si="14"/>
        <v>0</v>
      </c>
      <c r="Y17" s="133">
        <f t="shared" si="15"/>
        <v>0</v>
      </c>
      <c r="Z17" s="161">
        <f t="shared" si="16"/>
        <v>0</v>
      </c>
      <c r="AA17" s="130">
        <f>+S17-สง.ก.ตร.!P19</f>
        <v>0</v>
      </c>
      <c r="AB17" s="37" t="e">
        <f t="shared" si="17"/>
        <v>#DIV/0!</v>
      </c>
      <c r="AC17" s="80">
        <f>+S17-สง.ก.ตร.!P19</f>
        <v>0</v>
      </c>
      <c r="AD17" s="80">
        <f>+Y17-สง.ก.ตร.!K19</f>
        <v>0</v>
      </c>
    </row>
    <row r="18" spans="1:30" x14ac:dyDescent="0.55000000000000004">
      <c r="A18" s="109">
        <v>13</v>
      </c>
      <c r="B18" s="108" t="s">
        <v>36</v>
      </c>
      <c r="C18" s="133">
        <f>+จต.!P13</f>
        <v>0</v>
      </c>
      <c r="D18" s="136">
        <f>+จต.!A13</f>
        <v>0</v>
      </c>
      <c r="E18" s="136">
        <f>+จต.!J13</f>
        <v>0</v>
      </c>
      <c r="F18" s="161">
        <f>+จต.!Q13</f>
        <v>0</v>
      </c>
      <c r="G18" s="136">
        <f t="shared" si="5"/>
        <v>0</v>
      </c>
      <c r="H18" s="135">
        <f t="shared" si="6"/>
        <v>0</v>
      </c>
      <c r="I18" s="136">
        <f>+จต.!K13</f>
        <v>0</v>
      </c>
      <c r="J18" s="136">
        <f>+จต.!R13</f>
        <v>0</v>
      </c>
      <c r="K18" s="133">
        <f>+จต.!P17</f>
        <v>0</v>
      </c>
      <c r="L18" s="134">
        <f>+จต.!A17</f>
        <v>0</v>
      </c>
      <c r="M18" s="133">
        <f>+จต.!J17</f>
        <v>0</v>
      </c>
      <c r="N18" s="134">
        <f>+จต.!Q17</f>
        <v>0</v>
      </c>
      <c r="O18" s="136">
        <f t="shared" si="7"/>
        <v>0</v>
      </c>
      <c r="P18" s="136">
        <f t="shared" si="8"/>
        <v>0</v>
      </c>
      <c r="Q18" s="133">
        <f>+จต.!K17</f>
        <v>0</v>
      </c>
      <c r="R18" s="110">
        <f>+จต.!R17</f>
        <v>0</v>
      </c>
      <c r="S18" s="133">
        <f t="shared" si="9"/>
        <v>0</v>
      </c>
      <c r="T18" s="132">
        <f t="shared" si="10"/>
        <v>0</v>
      </c>
      <c r="U18" s="136">
        <f t="shared" si="11"/>
        <v>0</v>
      </c>
      <c r="V18" s="132">
        <f t="shared" si="12"/>
        <v>0</v>
      </c>
      <c r="W18" s="136">
        <f t="shared" si="13"/>
        <v>0</v>
      </c>
      <c r="X18" s="132">
        <f t="shared" si="14"/>
        <v>0</v>
      </c>
      <c r="Y18" s="133">
        <f t="shared" si="15"/>
        <v>0</v>
      </c>
      <c r="Z18" s="161">
        <f t="shared" si="16"/>
        <v>0</v>
      </c>
      <c r="AA18" s="130">
        <f>+S18-จต.!Q18</f>
        <v>0</v>
      </c>
      <c r="AB18" s="37" t="e">
        <f t="shared" si="17"/>
        <v>#DIV/0!</v>
      </c>
      <c r="AC18" s="80">
        <f>+S18-จต.!Q18</f>
        <v>0</v>
      </c>
      <c r="AD18" s="80">
        <f>+Y18-จต.!K18</f>
        <v>0</v>
      </c>
    </row>
    <row r="19" spans="1:30" x14ac:dyDescent="0.55000000000000004">
      <c r="A19" s="109">
        <v>14</v>
      </c>
      <c r="B19" s="108" t="s">
        <v>43</v>
      </c>
      <c r="C19" s="133">
        <f>+สตส.!N13</f>
        <v>0</v>
      </c>
      <c r="D19" s="135">
        <f>+สตส.!A13</f>
        <v>0</v>
      </c>
      <c r="E19" s="136">
        <f>+สตส.!J13</f>
        <v>0</v>
      </c>
      <c r="F19" s="161">
        <f>+สตส.!O13</f>
        <v>0</v>
      </c>
      <c r="G19" s="136">
        <f t="shared" si="5"/>
        <v>0</v>
      </c>
      <c r="H19" s="135">
        <f t="shared" si="6"/>
        <v>0</v>
      </c>
      <c r="I19" s="136">
        <f>+สตส.!K13</f>
        <v>0</v>
      </c>
      <c r="J19" s="135">
        <f>+สตส.!P13</f>
        <v>0</v>
      </c>
      <c r="K19" s="133">
        <f>+สตส.!N17</f>
        <v>0</v>
      </c>
      <c r="L19" s="136">
        <f>+สตส.!A17</f>
        <v>0</v>
      </c>
      <c r="M19" s="133">
        <f>+สตส.!J17</f>
        <v>0</v>
      </c>
      <c r="N19" s="136">
        <f>+สตส.!O17</f>
        <v>0</v>
      </c>
      <c r="O19" s="136">
        <f t="shared" si="7"/>
        <v>0</v>
      </c>
      <c r="P19" s="136">
        <f t="shared" si="8"/>
        <v>0</v>
      </c>
      <c r="Q19" s="133">
        <f>+สตส.!K17</f>
        <v>0</v>
      </c>
      <c r="R19" s="110">
        <f>+สตส.!P17</f>
        <v>0</v>
      </c>
      <c r="S19" s="133">
        <f t="shared" si="9"/>
        <v>0</v>
      </c>
      <c r="T19" s="132">
        <f t="shared" si="10"/>
        <v>0</v>
      </c>
      <c r="U19" s="136">
        <f t="shared" si="11"/>
        <v>0</v>
      </c>
      <c r="V19" s="132">
        <f t="shared" si="12"/>
        <v>0</v>
      </c>
      <c r="W19" s="136">
        <f t="shared" si="13"/>
        <v>0</v>
      </c>
      <c r="X19" s="132">
        <f t="shared" si="14"/>
        <v>0</v>
      </c>
      <c r="Y19" s="133">
        <f t="shared" si="15"/>
        <v>0</v>
      </c>
      <c r="Z19" s="161">
        <f t="shared" si="16"/>
        <v>0</v>
      </c>
      <c r="AA19" s="130">
        <f>+S19-สตส.!O18</f>
        <v>0</v>
      </c>
      <c r="AB19" s="37" t="e">
        <f t="shared" si="17"/>
        <v>#DIV/0!</v>
      </c>
      <c r="AC19" s="80">
        <f>+S19-สตส.!O18</f>
        <v>0</v>
      </c>
      <c r="AD19" s="80">
        <f>+Y19-สตส.!K18</f>
        <v>0</v>
      </c>
    </row>
    <row r="20" spans="1:30" x14ac:dyDescent="0.55000000000000004">
      <c r="A20" s="109">
        <v>15</v>
      </c>
      <c r="B20" s="108" t="s">
        <v>14</v>
      </c>
      <c r="C20" s="133">
        <f>+บช.น.!Q13</f>
        <v>0</v>
      </c>
      <c r="D20" s="135">
        <f>+บช.น.!A13</f>
        <v>0</v>
      </c>
      <c r="E20" s="136">
        <f>+บช.น.!J13</f>
        <v>0</v>
      </c>
      <c r="F20" s="161">
        <f>+บช.น.!R13</f>
        <v>0</v>
      </c>
      <c r="G20" s="136">
        <f t="shared" si="5"/>
        <v>0</v>
      </c>
      <c r="H20" s="135">
        <f t="shared" si="6"/>
        <v>0</v>
      </c>
      <c r="I20" s="136">
        <f>+บช.น.!K13</f>
        <v>0</v>
      </c>
      <c r="J20" s="135">
        <f>+บช.น.!S13</f>
        <v>0</v>
      </c>
      <c r="K20" s="133">
        <f>+บช.น.!Q18</f>
        <v>0</v>
      </c>
      <c r="L20" s="134">
        <f>+บช.น.!A18</f>
        <v>0</v>
      </c>
      <c r="M20" s="133">
        <f>+บช.น.!J18</f>
        <v>0</v>
      </c>
      <c r="N20" s="134">
        <f>+บช.น.!R18</f>
        <v>0</v>
      </c>
      <c r="O20" s="136">
        <f t="shared" si="7"/>
        <v>0</v>
      </c>
      <c r="P20" s="136">
        <f t="shared" si="8"/>
        <v>0</v>
      </c>
      <c r="Q20" s="133">
        <f>+บช.น.!K18</f>
        <v>0</v>
      </c>
      <c r="R20" s="110">
        <f>+บช.น.!S18</f>
        <v>0</v>
      </c>
      <c r="S20" s="133">
        <f>+C20+K20</f>
        <v>0</v>
      </c>
      <c r="T20" s="132">
        <f>+D20+L20</f>
        <v>0</v>
      </c>
      <c r="U20" s="136">
        <f t="shared" ref="U20:U42" si="18">+E20+M20</f>
        <v>0</v>
      </c>
      <c r="V20" s="132">
        <f t="shared" ref="V20:V42" si="19">+F20+N20</f>
        <v>0</v>
      </c>
      <c r="W20" s="136">
        <f>+G20+O20</f>
        <v>0</v>
      </c>
      <c r="X20" s="132">
        <f>+H20+P20</f>
        <v>0</v>
      </c>
      <c r="Y20" s="133">
        <f>+I20+Q20</f>
        <v>0</v>
      </c>
      <c r="Z20" s="161">
        <f t="shared" ref="Z20:Z42" si="20">+J20+R20</f>
        <v>0</v>
      </c>
      <c r="AB20" s="37" t="e">
        <f t="shared" si="17"/>
        <v>#DIV/0!</v>
      </c>
      <c r="AC20" s="80">
        <f>+S20-บช.น.!R29</f>
        <v>0</v>
      </c>
      <c r="AD20" s="80">
        <f>+Y20-บช.น.!K29</f>
        <v>0</v>
      </c>
    </row>
    <row r="21" spans="1:30" x14ac:dyDescent="0.55000000000000004">
      <c r="A21" s="109">
        <v>16</v>
      </c>
      <c r="B21" s="108" t="s">
        <v>12</v>
      </c>
      <c r="C21" s="133">
        <f>+ภ.1!P13</f>
        <v>0</v>
      </c>
      <c r="D21" s="135">
        <f>+ภ.1!A13</f>
        <v>0</v>
      </c>
      <c r="E21" s="136">
        <f>+ภ.1!J13</f>
        <v>0</v>
      </c>
      <c r="F21" s="161">
        <f>+ภ.1!Q13</f>
        <v>0</v>
      </c>
      <c r="G21" s="136">
        <f t="shared" si="5"/>
        <v>0</v>
      </c>
      <c r="H21" s="135">
        <f t="shared" si="6"/>
        <v>0</v>
      </c>
      <c r="I21" s="136">
        <f>+ภ.1!K13</f>
        <v>0</v>
      </c>
      <c r="J21" s="135">
        <f>+ภ.1!R13</f>
        <v>0</v>
      </c>
      <c r="K21" s="133">
        <f>+ภ.1!P17</f>
        <v>0</v>
      </c>
      <c r="L21" s="134">
        <f>+ภ.1!A17</f>
        <v>0</v>
      </c>
      <c r="M21" s="133">
        <f>+ภ.1!J17</f>
        <v>0</v>
      </c>
      <c r="N21" s="134">
        <f>+ภ.1!Q17</f>
        <v>0</v>
      </c>
      <c r="O21" s="136">
        <f t="shared" si="7"/>
        <v>0</v>
      </c>
      <c r="P21" s="136">
        <f t="shared" si="8"/>
        <v>0</v>
      </c>
      <c r="Q21" s="133">
        <f>+ภ.1!K17</f>
        <v>0</v>
      </c>
      <c r="R21" s="110">
        <f>+ภ.1!R17</f>
        <v>0</v>
      </c>
      <c r="S21" s="133">
        <f t="shared" ref="S21:S42" si="21">+C21+K21</f>
        <v>0</v>
      </c>
      <c r="T21" s="132">
        <f t="shared" ref="T21:T42" si="22">+D21+L21</f>
        <v>0</v>
      </c>
      <c r="U21" s="136">
        <f t="shared" si="18"/>
        <v>0</v>
      </c>
      <c r="V21" s="132">
        <f t="shared" si="19"/>
        <v>0</v>
      </c>
      <c r="W21" s="136">
        <f>+G21+O21</f>
        <v>0</v>
      </c>
      <c r="X21" s="132">
        <f>+H21+P21</f>
        <v>0</v>
      </c>
      <c r="Y21" s="133">
        <f t="shared" ref="Y21:Y42" si="23">+I21+Q21</f>
        <v>0</v>
      </c>
      <c r="Z21" s="161">
        <f t="shared" si="20"/>
        <v>0</v>
      </c>
      <c r="AB21" s="37" t="e">
        <f t="shared" si="17"/>
        <v>#DIV/0!</v>
      </c>
      <c r="AC21" s="80">
        <f>+S21-ภ.1!Q34</f>
        <v>0</v>
      </c>
      <c r="AD21" s="80">
        <f>+Y21-ภ.1!K34</f>
        <v>0</v>
      </c>
    </row>
    <row r="22" spans="1:30" x14ac:dyDescent="0.55000000000000004">
      <c r="A22" s="109">
        <v>17</v>
      </c>
      <c r="B22" s="188" t="s">
        <v>13</v>
      </c>
      <c r="C22" s="133">
        <f>+ภ.2!Q15</f>
        <v>0</v>
      </c>
      <c r="D22" s="135">
        <f>+ภ.2!A15</f>
        <v>0</v>
      </c>
      <c r="E22" s="136">
        <f>+ภ.2!J15</f>
        <v>0</v>
      </c>
      <c r="F22" s="161">
        <f>+ภ.2!R15</f>
        <v>0</v>
      </c>
      <c r="G22" s="136">
        <f t="shared" si="5"/>
        <v>0</v>
      </c>
      <c r="H22" s="135">
        <f t="shared" si="6"/>
        <v>0</v>
      </c>
      <c r="I22" s="136">
        <f>+ภ.2!K15</f>
        <v>0</v>
      </c>
      <c r="J22" s="135">
        <f>+ภ.2!S15</f>
        <v>0</v>
      </c>
      <c r="K22" s="133">
        <f>+ภ.2!Q20</f>
        <v>0</v>
      </c>
      <c r="L22" s="134">
        <f>+ภ.2!A20</f>
        <v>0</v>
      </c>
      <c r="M22" s="133">
        <f>+ภ.2!J20</f>
        <v>0</v>
      </c>
      <c r="N22" s="134">
        <f>+ภ.2!R20</f>
        <v>0</v>
      </c>
      <c r="O22" s="136">
        <f t="shared" si="7"/>
        <v>0</v>
      </c>
      <c r="P22" s="136">
        <f t="shared" si="8"/>
        <v>0</v>
      </c>
      <c r="Q22" s="133">
        <f>+ภ.2!K20</f>
        <v>0</v>
      </c>
      <c r="R22" s="110">
        <f>+ภ.2!S20</f>
        <v>0</v>
      </c>
      <c r="S22" s="133">
        <f t="shared" si="21"/>
        <v>0</v>
      </c>
      <c r="T22" s="132">
        <f t="shared" si="22"/>
        <v>0</v>
      </c>
      <c r="U22" s="136">
        <f t="shared" si="18"/>
        <v>0</v>
      </c>
      <c r="V22" s="132">
        <f t="shared" si="19"/>
        <v>0</v>
      </c>
      <c r="W22" s="136">
        <f>+G22+O22</f>
        <v>0</v>
      </c>
      <c r="X22" s="132">
        <f>+H22+P22</f>
        <v>0</v>
      </c>
      <c r="Y22" s="133">
        <f t="shared" si="23"/>
        <v>0</v>
      </c>
      <c r="Z22" s="161">
        <f t="shared" si="20"/>
        <v>0</v>
      </c>
      <c r="AA22" s="130">
        <f>+S22-ภ.2!W34</f>
        <v>0</v>
      </c>
      <c r="AB22" s="37" t="e">
        <f t="shared" si="17"/>
        <v>#DIV/0!</v>
      </c>
      <c r="AC22" s="80">
        <f>+S22-ภ.2!W34</f>
        <v>0</v>
      </c>
      <c r="AD22" s="80">
        <f>+Y22-ภ.2!K34</f>
        <v>0</v>
      </c>
    </row>
    <row r="23" spans="1:30" x14ac:dyDescent="0.55000000000000004">
      <c r="A23" s="109">
        <v>18</v>
      </c>
      <c r="B23" s="108" t="s">
        <v>15</v>
      </c>
      <c r="C23" s="133">
        <f>+ภ.3!P15</f>
        <v>0</v>
      </c>
      <c r="D23" s="135">
        <f>+ภ.3!A15</f>
        <v>0</v>
      </c>
      <c r="E23" s="136">
        <f>+ภ.3!J15</f>
        <v>0</v>
      </c>
      <c r="F23" s="161">
        <f>+ภ.3!Q15</f>
        <v>0</v>
      </c>
      <c r="G23" s="136">
        <f t="shared" si="5"/>
        <v>0</v>
      </c>
      <c r="H23" s="135">
        <f t="shared" si="6"/>
        <v>0</v>
      </c>
      <c r="I23" s="136">
        <f>+ภ.3!K15</f>
        <v>0</v>
      </c>
      <c r="J23" s="135">
        <f>+ภ.3!R15</f>
        <v>0</v>
      </c>
      <c r="K23" s="133">
        <f>+ภ.3!P21</f>
        <v>0</v>
      </c>
      <c r="L23" s="134">
        <f>+ภ.3!A21</f>
        <v>0</v>
      </c>
      <c r="M23" s="133">
        <f>+ภ.3!J21</f>
        <v>0</v>
      </c>
      <c r="N23" s="134">
        <f>+ภ.3!Q21</f>
        <v>0</v>
      </c>
      <c r="O23" s="136">
        <f t="shared" si="7"/>
        <v>0</v>
      </c>
      <c r="P23" s="136">
        <f t="shared" si="8"/>
        <v>0</v>
      </c>
      <c r="Q23" s="133">
        <f>+ภ.3!K21</f>
        <v>0</v>
      </c>
      <c r="R23" s="110">
        <f>+ภ.3!R21</f>
        <v>0</v>
      </c>
      <c r="S23" s="133">
        <f t="shared" si="21"/>
        <v>0</v>
      </c>
      <c r="T23" s="132">
        <f t="shared" si="22"/>
        <v>0</v>
      </c>
      <c r="U23" s="136">
        <f t="shared" si="18"/>
        <v>0</v>
      </c>
      <c r="V23" s="132">
        <f t="shared" si="19"/>
        <v>0</v>
      </c>
      <c r="W23" s="136">
        <f t="shared" ref="W23:W42" si="24">+G23+O23</f>
        <v>0</v>
      </c>
      <c r="X23" s="132">
        <f t="shared" ref="X23:X42" si="25">+H23+P23</f>
        <v>0</v>
      </c>
      <c r="Y23" s="133">
        <f t="shared" si="23"/>
        <v>0</v>
      </c>
      <c r="Z23" s="161">
        <f t="shared" si="20"/>
        <v>0</v>
      </c>
      <c r="AA23" s="130">
        <f>+S23-ภ.3!Q34</f>
        <v>0</v>
      </c>
      <c r="AB23" s="37" t="e">
        <f t="shared" ref="AB23:AB44" si="26">+Y23*100/S23</f>
        <v>#DIV/0!</v>
      </c>
      <c r="AC23" s="80">
        <f>+S23-ภ.3!Q34</f>
        <v>0</v>
      </c>
      <c r="AD23" s="80">
        <f>+Y23-ภ.3!K34</f>
        <v>0</v>
      </c>
    </row>
    <row r="24" spans="1:30" x14ac:dyDescent="0.55000000000000004">
      <c r="A24" s="109">
        <v>19</v>
      </c>
      <c r="B24" s="108" t="s">
        <v>9</v>
      </c>
      <c r="C24" s="133">
        <f>+ภ.4!P15</f>
        <v>0</v>
      </c>
      <c r="D24" s="135">
        <f>+ภ.4!A15</f>
        <v>0</v>
      </c>
      <c r="E24" s="136" t="e">
        <f>+ภ.4!J15</f>
        <v>#REF!</v>
      </c>
      <c r="F24" s="161">
        <f>+ภ.4!Q15</f>
        <v>0</v>
      </c>
      <c r="G24" s="136" t="e">
        <f t="shared" si="5"/>
        <v>#REF!</v>
      </c>
      <c r="H24" s="135">
        <f t="shared" si="6"/>
        <v>0</v>
      </c>
      <c r="I24" s="136" t="e">
        <f>+ภ.4!K15</f>
        <v>#REF!</v>
      </c>
      <c r="J24" s="135">
        <f>+ภ.4!R15</f>
        <v>0</v>
      </c>
      <c r="K24" s="133">
        <f>+ภ.4!P19</f>
        <v>0</v>
      </c>
      <c r="L24" s="134">
        <f>+ภ.4!A19</f>
        <v>0</v>
      </c>
      <c r="M24" s="133" t="str">
        <f>+ภ.4!J19</f>
        <v>29 พ.ค.57 แต่งตั้งคณะกรรมการสอบราคา</v>
      </c>
      <c r="N24" s="134">
        <f>+ภ.4!Q19</f>
        <v>0</v>
      </c>
      <c r="O24" s="136" t="e">
        <f t="shared" si="7"/>
        <v>#VALUE!</v>
      </c>
      <c r="P24" s="136">
        <f t="shared" si="8"/>
        <v>0</v>
      </c>
      <c r="Q24" s="133">
        <f>+ภ.4!K19</f>
        <v>0</v>
      </c>
      <c r="R24" s="110">
        <f>+ภ.4!R19</f>
        <v>0</v>
      </c>
      <c r="S24" s="133">
        <f t="shared" si="21"/>
        <v>0</v>
      </c>
      <c r="T24" s="132">
        <f t="shared" si="22"/>
        <v>0</v>
      </c>
      <c r="U24" s="136" t="e">
        <f t="shared" si="18"/>
        <v>#REF!</v>
      </c>
      <c r="V24" s="132">
        <f t="shared" si="19"/>
        <v>0</v>
      </c>
      <c r="W24" s="136" t="e">
        <f t="shared" si="24"/>
        <v>#REF!</v>
      </c>
      <c r="X24" s="132">
        <f t="shared" si="25"/>
        <v>0</v>
      </c>
      <c r="Y24" s="133" t="e">
        <f t="shared" si="23"/>
        <v>#REF!</v>
      </c>
      <c r="Z24" s="161">
        <f t="shared" si="20"/>
        <v>0</v>
      </c>
      <c r="AA24" s="130">
        <f>+S24-ภ.4!U39</f>
        <v>0</v>
      </c>
      <c r="AB24" s="37" t="e">
        <f t="shared" si="26"/>
        <v>#REF!</v>
      </c>
      <c r="AC24" s="80">
        <f>+S24-ภ.4!U39</f>
        <v>0</v>
      </c>
      <c r="AD24" s="80" t="e">
        <f>+Y24-ภ.4!K39</f>
        <v>#REF!</v>
      </c>
    </row>
    <row r="25" spans="1:30" x14ac:dyDescent="0.55000000000000004">
      <c r="A25" s="109">
        <v>20</v>
      </c>
      <c r="B25" s="108" t="s">
        <v>6</v>
      </c>
      <c r="C25" s="133">
        <f>+ภ.5!S13</f>
        <v>0</v>
      </c>
      <c r="D25" s="135">
        <f>+ภ.5!A13</f>
        <v>0</v>
      </c>
      <c r="E25" s="136">
        <f>+ภ.5!J13</f>
        <v>0</v>
      </c>
      <c r="F25" s="161">
        <f>+ภ.5!T13</f>
        <v>0</v>
      </c>
      <c r="G25" s="136">
        <f t="shared" si="5"/>
        <v>0</v>
      </c>
      <c r="H25" s="135">
        <f t="shared" si="6"/>
        <v>0</v>
      </c>
      <c r="I25" s="136">
        <f>+ภ.5!K13</f>
        <v>0</v>
      </c>
      <c r="J25" s="135">
        <f>+ภ.5!U13</f>
        <v>0</v>
      </c>
      <c r="K25" s="133">
        <f>+ภ.5!S17</f>
        <v>0</v>
      </c>
      <c r="L25" s="134">
        <f>+ภ.5!A17</f>
        <v>0</v>
      </c>
      <c r="M25" s="133">
        <f>+ภ.5!J17</f>
        <v>0</v>
      </c>
      <c r="N25" s="134">
        <f>+ภ.5!T17</f>
        <v>0</v>
      </c>
      <c r="O25" s="136">
        <f t="shared" si="7"/>
        <v>0</v>
      </c>
      <c r="P25" s="136">
        <f t="shared" si="8"/>
        <v>0</v>
      </c>
      <c r="Q25" s="133">
        <f>+ภ.5!K17</f>
        <v>0</v>
      </c>
      <c r="R25" s="110">
        <f>+ภ.5!U17</f>
        <v>0</v>
      </c>
      <c r="S25" s="133">
        <f t="shared" si="21"/>
        <v>0</v>
      </c>
      <c r="T25" s="132">
        <f t="shared" si="22"/>
        <v>0</v>
      </c>
      <c r="U25" s="136">
        <f t="shared" si="18"/>
        <v>0</v>
      </c>
      <c r="V25" s="132">
        <f t="shared" si="19"/>
        <v>0</v>
      </c>
      <c r="W25" s="136">
        <f t="shared" si="24"/>
        <v>0</v>
      </c>
      <c r="X25" s="132">
        <f t="shared" si="25"/>
        <v>0</v>
      </c>
      <c r="Y25" s="133">
        <f t="shared" si="23"/>
        <v>0</v>
      </c>
      <c r="Z25" s="161">
        <f t="shared" si="20"/>
        <v>0</v>
      </c>
      <c r="AA25" s="130">
        <f>+S25-ภ.5!X37</f>
        <v>0</v>
      </c>
      <c r="AB25" s="37" t="e">
        <f t="shared" si="26"/>
        <v>#DIV/0!</v>
      </c>
      <c r="AC25" s="80">
        <f>+S25-ภ.5!X37</f>
        <v>0</v>
      </c>
      <c r="AD25" s="80">
        <f>+Y25-ภ.5!K37</f>
        <v>0</v>
      </c>
    </row>
    <row r="26" spans="1:30" x14ac:dyDescent="0.55000000000000004">
      <c r="A26" s="109">
        <v>21</v>
      </c>
      <c r="B26" s="108" t="s">
        <v>27</v>
      </c>
      <c r="C26" s="133">
        <f>+ภ.6!T13</f>
        <v>5100000</v>
      </c>
      <c r="D26" s="135">
        <f>+ภ.6!A13</f>
        <v>1</v>
      </c>
      <c r="E26" s="136">
        <f>+ภ.6!J13</f>
        <v>0</v>
      </c>
      <c r="F26" s="161">
        <f>+ภ.6!U13</f>
        <v>0</v>
      </c>
      <c r="G26" s="136">
        <f t="shared" si="5"/>
        <v>5100000</v>
      </c>
      <c r="H26" s="135">
        <f t="shared" si="6"/>
        <v>1</v>
      </c>
      <c r="I26" s="136">
        <f>+ภ.6!K13</f>
        <v>0</v>
      </c>
      <c r="J26" s="135">
        <f>+ภ.6!V13</f>
        <v>0</v>
      </c>
      <c r="K26" s="133">
        <f>+ภ.6!T27</f>
        <v>0</v>
      </c>
      <c r="L26" s="134">
        <f>+ภ.6!A27</f>
        <v>0</v>
      </c>
      <c r="M26" s="133">
        <f>+ภ.6!J27</f>
        <v>0</v>
      </c>
      <c r="N26" s="134">
        <f>+ภ.6!U27</f>
        <v>0</v>
      </c>
      <c r="O26" s="136">
        <f t="shared" si="7"/>
        <v>0</v>
      </c>
      <c r="P26" s="136">
        <f t="shared" si="8"/>
        <v>0</v>
      </c>
      <c r="Q26" s="133">
        <f>+ภ.6!K27</f>
        <v>0</v>
      </c>
      <c r="R26" s="110">
        <f>+ภ.6!V27</f>
        <v>0</v>
      </c>
      <c r="S26" s="133">
        <f t="shared" si="21"/>
        <v>5100000</v>
      </c>
      <c r="T26" s="132">
        <f t="shared" si="22"/>
        <v>1</v>
      </c>
      <c r="U26" s="136">
        <f t="shared" si="18"/>
        <v>0</v>
      </c>
      <c r="V26" s="132">
        <f t="shared" si="19"/>
        <v>0</v>
      </c>
      <c r="W26" s="136">
        <f t="shared" si="24"/>
        <v>5100000</v>
      </c>
      <c r="X26" s="132">
        <f t="shared" si="25"/>
        <v>1</v>
      </c>
      <c r="Y26" s="133">
        <f t="shared" si="23"/>
        <v>0</v>
      </c>
      <c r="Z26" s="161">
        <f t="shared" si="20"/>
        <v>0</v>
      </c>
      <c r="AA26" s="130">
        <f>+S26-ภ.6!U51</f>
        <v>5100000</v>
      </c>
      <c r="AB26" s="37">
        <f t="shared" si="26"/>
        <v>0</v>
      </c>
      <c r="AC26" s="80">
        <f>+S26-ภ.6!U51</f>
        <v>5100000</v>
      </c>
      <c r="AD26" s="80">
        <f>+Y26-ภ.6!K51</f>
        <v>0</v>
      </c>
    </row>
    <row r="27" spans="1:30" x14ac:dyDescent="0.55000000000000004">
      <c r="A27" s="109">
        <v>22</v>
      </c>
      <c r="B27" s="108" t="s">
        <v>23</v>
      </c>
      <c r="C27" s="133">
        <f>+ภ.7!P15</f>
        <v>0</v>
      </c>
      <c r="D27" s="135">
        <f>+ภ.7!A15</f>
        <v>0</v>
      </c>
      <c r="E27" s="136">
        <f>+ภ.7!J15</f>
        <v>0</v>
      </c>
      <c r="F27" s="161">
        <f>+ภ.7!Q15</f>
        <v>0</v>
      </c>
      <c r="G27" s="136">
        <f t="shared" si="5"/>
        <v>0</v>
      </c>
      <c r="H27" s="135">
        <f t="shared" si="6"/>
        <v>0</v>
      </c>
      <c r="I27" s="136">
        <f>+ภ.7!K15</f>
        <v>0</v>
      </c>
      <c r="J27" s="135">
        <f>+ภ.7!R15</f>
        <v>0</v>
      </c>
      <c r="K27" s="133">
        <f>+ภ.7!P19</f>
        <v>0</v>
      </c>
      <c r="L27" s="134">
        <f>+ภ.7!A19</f>
        <v>0</v>
      </c>
      <c r="M27" s="133">
        <f>+ภ.7!J19</f>
        <v>0</v>
      </c>
      <c r="N27" s="134">
        <f>+ภ.7!Q19</f>
        <v>0</v>
      </c>
      <c r="O27" s="136">
        <f t="shared" si="7"/>
        <v>0</v>
      </c>
      <c r="P27" s="136">
        <f t="shared" si="8"/>
        <v>0</v>
      </c>
      <c r="Q27" s="133">
        <f>+ภ.7!K19</f>
        <v>0</v>
      </c>
      <c r="R27" s="110">
        <f>+ภ.7!R19</f>
        <v>0</v>
      </c>
      <c r="S27" s="133">
        <f t="shared" si="21"/>
        <v>0</v>
      </c>
      <c r="T27" s="132">
        <f t="shared" si="22"/>
        <v>0</v>
      </c>
      <c r="U27" s="136">
        <f t="shared" si="18"/>
        <v>0</v>
      </c>
      <c r="V27" s="132">
        <f t="shared" si="19"/>
        <v>0</v>
      </c>
      <c r="W27" s="136">
        <f t="shared" si="24"/>
        <v>0</v>
      </c>
      <c r="X27" s="132">
        <f t="shared" si="25"/>
        <v>0</v>
      </c>
      <c r="Y27" s="133">
        <f t="shared" si="23"/>
        <v>0</v>
      </c>
      <c r="Z27" s="161">
        <f t="shared" si="20"/>
        <v>0</v>
      </c>
      <c r="AA27" s="130">
        <f>+S27-ภ.7!Q36</f>
        <v>0</v>
      </c>
      <c r="AB27" s="37" t="e">
        <f t="shared" si="26"/>
        <v>#DIV/0!</v>
      </c>
      <c r="AC27" s="80">
        <f>+S27-ภ.7!Q36</f>
        <v>0</v>
      </c>
      <c r="AD27" s="80">
        <f>+Y27-ภ.7!K36</f>
        <v>0</v>
      </c>
    </row>
    <row r="28" spans="1:30" x14ac:dyDescent="0.55000000000000004">
      <c r="A28" s="109">
        <v>23</v>
      </c>
      <c r="B28" s="108" t="s">
        <v>24</v>
      </c>
      <c r="C28" s="133">
        <f>+ภ.8!T15</f>
        <v>0</v>
      </c>
      <c r="D28" s="135">
        <f>+ภ.8!A15</f>
        <v>0</v>
      </c>
      <c r="E28" s="136" t="e">
        <f>+ภ.8!J15</f>
        <v>#REF!</v>
      </c>
      <c r="F28" s="161">
        <f>+ภ.8!U15</f>
        <v>0</v>
      </c>
      <c r="G28" s="136" t="e">
        <f t="shared" si="5"/>
        <v>#REF!</v>
      </c>
      <c r="H28" s="135">
        <f t="shared" si="6"/>
        <v>0</v>
      </c>
      <c r="I28" s="136" t="e">
        <f>+ภ.8!K15</f>
        <v>#REF!</v>
      </c>
      <c r="J28" s="135">
        <f>+ภ.8!V15</f>
        <v>0</v>
      </c>
      <c r="K28" s="133">
        <f>+ภ.8!T19</f>
        <v>24407100</v>
      </c>
      <c r="L28" s="134">
        <f>+ภ.8!A19</f>
        <v>1</v>
      </c>
      <c r="M28" s="133">
        <f>+ภ.8!J19</f>
        <v>0</v>
      </c>
      <c r="N28" s="134">
        <f>+ภ.8!U19</f>
        <v>0</v>
      </c>
      <c r="O28" s="136">
        <f t="shared" si="7"/>
        <v>24407100</v>
      </c>
      <c r="P28" s="136">
        <f t="shared" si="8"/>
        <v>1</v>
      </c>
      <c r="Q28" s="133">
        <f>+ภ.8!K19</f>
        <v>0</v>
      </c>
      <c r="R28" s="110">
        <f>+ภ.8!V19</f>
        <v>0</v>
      </c>
      <c r="S28" s="133">
        <f t="shared" si="21"/>
        <v>24407100</v>
      </c>
      <c r="T28" s="132">
        <f t="shared" si="22"/>
        <v>1</v>
      </c>
      <c r="U28" s="136" t="e">
        <f t="shared" si="18"/>
        <v>#REF!</v>
      </c>
      <c r="V28" s="132">
        <f t="shared" si="19"/>
        <v>0</v>
      </c>
      <c r="W28" s="136" t="e">
        <f t="shared" si="24"/>
        <v>#REF!</v>
      </c>
      <c r="X28" s="132">
        <f t="shared" si="25"/>
        <v>1</v>
      </c>
      <c r="Y28" s="133" t="e">
        <f t="shared" si="23"/>
        <v>#REF!</v>
      </c>
      <c r="Z28" s="161">
        <f t="shared" si="20"/>
        <v>0</v>
      </c>
      <c r="AA28" s="130">
        <f>+S28-ภ.8!U38</f>
        <v>24407100</v>
      </c>
      <c r="AB28" s="37" t="e">
        <f t="shared" si="26"/>
        <v>#REF!</v>
      </c>
      <c r="AC28" s="80">
        <f>+S28-ภ.8!U38</f>
        <v>24407100</v>
      </c>
      <c r="AD28" s="80" t="e">
        <f>+Y28-ภ.8!K38</f>
        <v>#REF!</v>
      </c>
    </row>
    <row r="29" spans="1:30" x14ac:dyDescent="0.55000000000000004">
      <c r="A29" s="109">
        <v>24</v>
      </c>
      <c r="B29" s="188" t="s">
        <v>1</v>
      </c>
      <c r="C29" s="133">
        <f>+ภ.9!Q13</f>
        <v>0</v>
      </c>
      <c r="D29" s="134">
        <f>+ภ.9!A13</f>
        <v>0</v>
      </c>
      <c r="E29" s="136">
        <f>+ภ.9!J13</f>
        <v>0</v>
      </c>
      <c r="F29" s="161">
        <f>+ภ.9!R13</f>
        <v>0</v>
      </c>
      <c r="G29" s="136">
        <f t="shared" si="5"/>
        <v>0</v>
      </c>
      <c r="H29" s="135">
        <f t="shared" si="6"/>
        <v>0</v>
      </c>
      <c r="I29" s="136">
        <f>+ภ.9!K13</f>
        <v>0</v>
      </c>
      <c r="J29" s="134">
        <f>+ภ.9!S13</f>
        <v>0</v>
      </c>
      <c r="K29" s="133">
        <f>+ภ.9!Q17</f>
        <v>0</v>
      </c>
      <c r="L29" s="134">
        <f>+ภ.9!A17</f>
        <v>0</v>
      </c>
      <c r="M29" s="133">
        <f>+ภ.9!J17</f>
        <v>0</v>
      </c>
      <c r="N29" s="134">
        <f>+ภ.9!R17</f>
        <v>0</v>
      </c>
      <c r="O29" s="136">
        <f t="shared" si="7"/>
        <v>0</v>
      </c>
      <c r="P29" s="136">
        <f t="shared" si="8"/>
        <v>0</v>
      </c>
      <c r="Q29" s="133">
        <f>+ภ.9!K17</f>
        <v>0</v>
      </c>
      <c r="R29" s="110">
        <f>+ภ.9!S17</f>
        <v>0</v>
      </c>
      <c r="S29" s="133">
        <f t="shared" si="21"/>
        <v>0</v>
      </c>
      <c r="T29" s="132">
        <f t="shared" si="22"/>
        <v>0</v>
      </c>
      <c r="U29" s="136">
        <f t="shared" si="18"/>
        <v>0</v>
      </c>
      <c r="V29" s="132">
        <f t="shared" si="19"/>
        <v>0</v>
      </c>
      <c r="W29" s="136">
        <f t="shared" si="24"/>
        <v>0</v>
      </c>
      <c r="X29" s="132">
        <f t="shared" si="25"/>
        <v>0</v>
      </c>
      <c r="Y29" s="133">
        <f t="shared" si="23"/>
        <v>0</v>
      </c>
      <c r="Z29" s="161">
        <f t="shared" si="20"/>
        <v>0</v>
      </c>
      <c r="AA29" s="130">
        <f>+S29-ภ.9!R31</f>
        <v>0</v>
      </c>
      <c r="AB29" s="37" t="e">
        <f t="shared" si="26"/>
        <v>#DIV/0!</v>
      </c>
      <c r="AC29" s="80">
        <f>+S29-ภ.9!R31</f>
        <v>0</v>
      </c>
      <c r="AD29" s="80">
        <f>+Y29-ภ.9!K31</f>
        <v>0</v>
      </c>
    </row>
    <row r="30" spans="1:30" x14ac:dyDescent="0.55000000000000004">
      <c r="A30" s="109">
        <v>25</v>
      </c>
      <c r="B30" s="108" t="s">
        <v>7</v>
      </c>
      <c r="C30" s="133">
        <f>+ศชต.!S16</f>
        <v>0</v>
      </c>
      <c r="D30" s="134">
        <f>+ศชต.!A16</f>
        <v>0</v>
      </c>
      <c r="E30" s="136">
        <f>+ศชต.!J16</f>
        <v>0</v>
      </c>
      <c r="F30" s="161">
        <f>+ศชต.!T16</f>
        <v>0</v>
      </c>
      <c r="G30" s="136">
        <f t="shared" si="5"/>
        <v>0</v>
      </c>
      <c r="H30" s="135">
        <f t="shared" si="6"/>
        <v>0</v>
      </c>
      <c r="I30" s="136">
        <f>+ศชต.!K16</f>
        <v>0</v>
      </c>
      <c r="J30" s="134">
        <f>+ศชต.!U16</f>
        <v>0</v>
      </c>
      <c r="K30" s="133">
        <f>+ศชต.!S20</f>
        <v>0</v>
      </c>
      <c r="L30" s="134">
        <f>+ศชต.!A20</f>
        <v>0</v>
      </c>
      <c r="M30" s="133">
        <f>+ศชต.!J20</f>
        <v>0</v>
      </c>
      <c r="N30" s="134">
        <f>+ศชต.!T20</f>
        <v>0</v>
      </c>
      <c r="O30" s="136">
        <f t="shared" si="7"/>
        <v>0</v>
      </c>
      <c r="P30" s="136">
        <f t="shared" si="8"/>
        <v>0</v>
      </c>
      <c r="Q30" s="133">
        <f>+ศชต.!K20</f>
        <v>0</v>
      </c>
      <c r="R30" s="110">
        <f>+ศชต.!U20</f>
        <v>0</v>
      </c>
      <c r="S30" s="133">
        <f t="shared" si="21"/>
        <v>0</v>
      </c>
      <c r="T30" s="132">
        <f t="shared" si="22"/>
        <v>0</v>
      </c>
      <c r="U30" s="136">
        <f t="shared" si="18"/>
        <v>0</v>
      </c>
      <c r="V30" s="132">
        <f t="shared" si="19"/>
        <v>0</v>
      </c>
      <c r="W30" s="136">
        <f t="shared" si="24"/>
        <v>0</v>
      </c>
      <c r="X30" s="132">
        <f t="shared" si="25"/>
        <v>0</v>
      </c>
      <c r="Y30" s="133">
        <f t="shared" si="23"/>
        <v>0</v>
      </c>
      <c r="Z30" s="161">
        <f t="shared" si="20"/>
        <v>0</v>
      </c>
      <c r="AA30" s="130">
        <f>+S30-ศชต.!T37</f>
        <v>0</v>
      </c>
      <c r="AB30" s="37" t="e">
        <f t="shared" si="26"/>
        <v>#DIV/0!</v>
      </c>
      <c r="AC30" s="80">
        <f>+S30-ศชต.!T37</f>
        <v>0</v>
      </c>
      <c r="AD30" s="80">
        <f>+Y30-ศชต.!K37</f>
        <v>0</v>
      </c>
    </row>
    <row r="31" spans="1:30" x14ac:dyDescent="0.55000000000000004">
      <c r="A31" s="109">
        <v>26</v>
      </c>
      <c r="B31" s="108" t="s">
        <v>16</v>
      </c>
      <c r="C31" s="133">
        <f>+บช.ก.!S13</f>
        <v>0</v>
      </c>
      <c r="D31" s="135">
        <f>+บช.ก.!A13</f>
        <v>0</v>
      </c>
      <c r="E31" s="136">
        <f>+บช.ก.!J13</f>
        <v>0</v>
      </c>
      <c r="F31" s="161">
        <f>+บช.ก.!T13</f>
        <v>0</v>
      </c>
      <c r="G31" s="136">
        <f t="shared" si="5"/>
        <v>0</v>
      </c>
      <c r="H31" s="135">
        <f t="shared" si="6"/>
        <v>0</v>
      </c>
      <c r="I31" s="136">
        <f>+บช.ก.!K13</f>
        <v>0</v>
      </c>
      <c r="J31" s="135">
        <f>+บช.ก.!U13</f>
        <v>0</v>
      </c>
      <c r="K31" s="133">
        <f>+บช.ก.!S17</f>
        <v>0</v>
      </c>
      <c r="L31" s="136">
        <f>+บช.ก.!A17</f>
        <v>0</v>
      </c>
      <c r="M31" s="133">
        <f>+บช.ก.!J17</f>
        <v>0</v>
      </c>
      <c r="N31" s="134">
        <f>+บช.ก.!T17</f>
        <v>0</v>
      </c>
      <c r="O31" s="136">
        <f t="shared" si="7"/>
        <v>0</v>
      </c>
      <c r="P31" s="136">
        <f t="shared" si="8"/>
        <v>0</v>
      </c>
      <c r="Q31" s="133">
        <f>+บช.ก.!K17</f>
        <v>0</v>
      </c>
      <c r="R31" s="110">
        <f>+บช.ก.!U17</f>
        <v>0</v>
      </c>
      <c r="S31" s="133">
        <f t="shared" si="21"/>
        <v>0</v>
      </c>
      <c r="T31" s="132">
        <f t="shared" si="22"/>
        <v>0</v>
      </c>
      <c r="U31" s="136">
        <f t="shared" si="18"/>
        <v>0</v>
      </c>
      <c r="V31" s="132">
        <f t="shared" si="19"/>
        <v>0</v>
      </c>
      <c r="W31" s="136">
        <f t="shared" si="24"/>
        <v>0</v>
      </c>
      <c r="X31" s="132">
        <f t="shared" si="25"/>
        <v>0</v>
      </c>
      <c r="Y31" s="133">
        <f t="shared" si="23"/>
        <v>0</v>
      </c>
      <c r="Z31" s="161">
        <f t="shared" si="20"/>
        <v>0</v>
      </c>
      <c r="AA31" s="130">
        <f>+S31-บช.ก.!T35</f>
        <v>0</v>
      </c>
      <c r="AB31" s="37" t="e">
        <f t="shared" si="26"/>
        <v>#DIV/0!</v>
      </c>
      <c r="AC31" s="80">
        <f>+S31-บช.ก.!T35</f>
        <v>0</v>
      </c>
      <c r="AD31" s="80">
        <f>+Y31-บช.ก.!K35</f>
        <v>0</v>
      </c>
    </row>
    <row r="32" spans="1:30" x14ac:dyDescent="0.55000000000000004">
      <c r="A32" s="109"/>
      <c r="B32" s="108" t="s">
        <v>104</v>
      </c>
      <c r="C32" s="133">
        <f>+รน.!M12</f>
        <v>0</v>
      </c>
      <c r="D32" s="135">
        <f>+รน.!A12</f>
        <v>0</v>
      </c>
      <c r="E32" s="136">
        <f>+รน.!J12</f>
        <v>0</v>
      </c>
      <c r="F32" s="161">
        <f>+รน.!N12</f>
        <v>0</v>
      </c>
      <c r="G32" s="136">
        <f t="shared" si="5"/>
        <v>0</v>
      </c>
      <c r="H32" s="135">
        <f t="shared" si="6"/>
        <v>0</v>
      </c>
      <c r="I32" s="136">
        <f>+รน.!K12</f>
        <v>0</v>
      </c>
      <c r="J32" s="135">
        <f>+รน.!O12</f>
        <v>0</v>
      </c>
      <c r="K32" s="133">
        <f>+รน.!M15</f>
        <v>0</v>
      </c>
      <c r="L32" s="134">
        <f>+รน.!A15</f>
        <v>0</v>
      </c>
      <c r="M32" s="133">
        <f>+รน.!J15</f>
        <v>0</v>
      </c>
      <c r="N32" s="134">
        <f>+รน.!N15</f>
        <v>0</v>
      </c>
      <c r="O32" s="136">
        <f t="shared" si="7"/>
        <v>0</v>
      </c>
      <c r="P32" s="136">
        <f t="shared" si="8"/>
        <v>0</v>
      </c>
      <c r="Q32" s="133">
        <f>+รน.!K15</f>
        <v>0</v>
      </c>
      <c r="R32" s="110">
        <f>+รน.!O15</f>
        <v>0</v>
      </c>
      <c r="S32" s="133">
        <f t="shared" ref="S32:Z32" si="27">+C32+K32</f>
        <v>0</v>
      </c>
      <c r="T32" s="132">
        <f t="shared" si="27"/>
        <v>0</v>
      </c>
      <c r="U32" s="136">
        <f t="shared" si="27"/>
        <v>0</v>
      </c>
      <c r="V32" s="132">
        <f t="shared" si="27"/>
        <v>0</v>
      </c>
      <c r="W32" s="136">
        <f t="shared" si="27"/>
        <v>0</v>
      </c>
      <c r="X32" s="132">
        <f t="shared" si="27"/>
        <v>0</v>
      </c>
      <c r="Y32" s="133">
        <f t="shared" si="27"/>
        <v>0</v>
      </c>
      <c r="Z32" s="161">
        <f t="shared" si="27"/>
        <v>0</v>
      </c>
      <c r="AA32" s="130">
        <f>+S32-รน.!N21</f>
        <v>0</v>
      </c>
      <c r="AB32" s="37" t="e">
        <f>+Y32*100/S32</f>
        <v>#DIV/0!</v>
      </c>
      <c r="AC32" s="80">
        <f>+S32-รน.!N21</f>
        <v>0</v>
      </c>
      <c r="AD32" s="80">
        <f>+Y32-รน.!K21</f>
        <v>0</v>
      </c>
    </row>
    <row r="33" spans="1:30" x14ac:dyDescent="0.55000000000000004">
      <c r="A33" s="109">
        <v>27</v>
      </c>
      <c r="B33" s="108" t="s">
        <v>30</v>
      </c>
      <c r="C33" s="133">
        <f>+บช.ปส.!T39</f>
        <v>556854900</v>
      </c>
      <c r="D33" s="135">
        <f>+บช.ปส.!A13</f>
        <v>1</v>
      </c>
      <c r="E33" s="136">
        <f>+บช.ปส.!J39</f>
        <v>0</v>
      </c>
      <c r="F33" s="161">
        <f>+บช.ปส.!U39</f>
        <v>0</v>
      </c>
      <c r="G33" s="136">
        <f t="shared" si="5"/>
        <v>556854900</v>
      </c>
      <c r="H33" s="135">
        <f t="shared" si="6"/>
        <v>1</v>
      </c>
      <c r="I33" s="136">
        <f>+บช.ปส.!K39</f>
        <v>0</v>
      </c>
      <c r="J33" s="135">
        <f>+บช.ปส.!V39</f>
        <v>0</v>
      </c>
      <c r="K33" s="133">
        <f>+บช.ปส.!T43</f>
        <v>0</v>
      </c>
      <c r="L33" s="136">
        <f>+บช.ปส.!A28</f>
        <v>0</v>
      </c>
      <c r="M33" s="133">
        <f>+บช.ปส.!J43</f>
        <v>0</v>
      </c>
      <c r="N33" s="136">
        <f>+บช.ปส.!U43</f>
        <v>0</v>
      </c>
      <c r="O33" s="136">
        <f t="shared" si="7"/>
        <v>0</v>
      </c>
      <c r="P33" s="136">
        <f t="shared" si="8"/>
        <v>0</v>
      </c>
      <c r="Q33" s="133">
        <f>+บช.ปส.!K43</f>
        <v>0</v>
      </c>
      <c r="R33" s="110">
        <f>+บช.ปส.!V43</f>
        <v>0</v>
      </c>
      <c r="S33" s="133">
        <f t="shared" si="21"/>
        <v>556854900</v>
      </c>
      <c r="T33" s="132">
        <f t="shared" si="22"/>
        <v>1</v>
      </c>
      <c r="U33" s="136">
        <f t="shared" si="18"/>
        <v>0</v>
      </c>
      <c r="V33" s="132">
        <f t="shared" si="19"/>
        <v>0</v>
      </c>
      <c r="W33" s="136">
        <f t="shared" si="24"/>
        <v>556854900</v>
      </c>
      <c r="X33" s="132">
        <f t="shared" si="25"/>
        <v>1</v>
      </c>
      <c r="Y33" s="133">
        <f t="shared" si="23"/>
        <v>0</v>
      </c>
      <c r="Z33" s="161">
        <f t="shared" si="20"/>
        <v>0</v>
      </c>
      <c r="AA33" s="130">
        <f>+S33-บช.ปส.!U88</f>
        <v>556854900</v>
      </c>
      <c r="AB33" s="37">
        <f t="shared" si="26"/>
        <v>0</v>
      </c>
      <c r="AC33" s="80">
        <f>+S33-บช.ปส.!U88</f>
        <v>556854900</v>
      </c>
      <c r="AD33" s="80">
        <f>+Y33-บช.ปส.!K88</f>
        <v>0</v>
      </c>
    </row>
    <row r="34" spans="1:30" x14ac:dyDescent="0.55000000000000004">
      <c r="A34" s="109">
        <v>28</v>
      </c>
      <c r="B34" s="108" t="s">
        <v>11</v>
      </c>
      <c r="C34" s="133">
        <f>+บช.ส.!S14</f>
        <v>0</v>
      </c>
      <c r="D34" s="135">
        <f>+บช.ส.!A14</f>
        <v>0</v>
      </c>
      <c r="E34" s="136" t="e">
        <f>+บช.ส.!J14</f>
        <v>#REF!</v>
      </c>
      <c r="F34" s="161">
        <f>+บช.ส.!T14</f>
        <v>0</v>
      </c>
      <c r="G34" s="136" t="e">
        <f t="shared" si="5"/>
        <v>#REF!</v>
      </c>
      <c r="H34" s="135">
        <f t="shared" si="6"/>
        <v>0</v>
      </c>
      <c r="I34" s="136" t="e">
        <f>+บช.ส.!K14</f>
        <v>#REF!</v>
      </c>
      <c r="J34" s="135">
        <f>+บช.ส.!U14</f>
        <v>0</v>
      </c>
      <c r="K34" s="133">
        <f>+บช.ส.!S19</f>
        <v>0</v>
      </c>
      <c r="L34" s="134">
        <f>+บช.ส.!A19</f>
        <v>0</v>
      </c>
      <c r="M34" s="133">
        <f>+บช.ส.!J19</f>
        <v>0</v>
      </c>
      <c r="N34" s="134">
        <f>+บช.ส.!T19</f>
        <v>0</v>
      </c>
      <c r="O34" s="136">
        <f t="shared" si="7"/>
        <v>0</v>
      </c>
      <c r="P34" s="136">
        <f t="shared" si="8"/>
        <v>0</v>
      </c>
      <c r="Q34" s="133">
        <f>+บช.ส.!K19</f>
        <v>0</v>
      </c>
      <c r="R34" s="110">
        <f>+บช.ส.!U19</f>
        <v>0</v>
      </c>
      <c r="S34" s="133">
        <f t="shared" si="21"/>
        <v>0</v>
      </c>
      <c r="T34" s="132">
        <f t="shared" si="22"/>
        <v>0</v>
      </c>
      <c r="U34" s="136" t="e">
        <f t="shared" si="18"/>
        <v>#REF!</v>
      </c>
      <c r="V34" s="132">
        <f t="shared" si="19"/>
        <v>0</v>
      </c>
      <c r="W34" s="136" t="e">
        <f t="shared" si="24"/>
        <v>#REF!</v>
      </c>
      <c r="X34" s="132">
        <f t="shared" si="25"/>
        <v>0</v>
      </c>
      <c r="Y34" s="133" t="e">
        <f t="shared" si="23"/>
        <v>#REF!</v>
      </c>
      <c r="Z34" s="161">
        <f t="shared" si="20"/>
        <v>0</v>
      </c>
      <c r="AA34" s="130">
        <f>+S34-บช.ส.!T26</f>
        <v>0</v>
      </c>
      <c r="AB34" s="37" t="e">
        <f t="shared" si="26"/>
        <v>#REF!</v>
      </c>
      <c r="AC34" s="80">
        <f>+S34-บช.ส.!T26</f>
        <v>0</v>
      </c>
      <c r="AD34" s="80" t="e">
        <f>+Y34-บช.ส.!K26</f>
        <v>#REF!</v>
      </c>
    </row>
    <row r="35" spans="1:30" x14ac:dyDescent="0.55000000000000004">
      <c r="A35" s="109">
        <v>29</v>
      </c>
      <c r="B35" s="108" t="s">
        <v>17</v>
      </c>
      <c r="C35" s="133">
        <f>+สตม.!S22</f>
        <v>0</v>
      </c>
      <c r="D35" s="135">
        <f>+สตม.!A22</f>
        <v>0</v>
      </c>
      <c r="E35" s="136">
        <f>+สตม.!J22</f>
        <v>0</v>
      </c>
      <c r="F35" s="161">
        <f>+สตม.!T22</f>
        <v>0</v>
      </c>
      <c r="G35" s="136">
        <f t="shared" si="5"/>
        <v>0</v>
      </c>
      <c r="H35" s="135">
        <f t="shared" si="6"/>
        <v>0</v>
      </c>
      <c r="I35" s="136">
        <f>+สตม.!K22</f>
        <v>0</v>
      </c>
      <c r="J35" s="135">
        <f>+สตม.!U22</f>
        <v>0</v>
      </c>
      <c r="K35" s="133">
        <f>+สตม.!S27</f>
        <v>0</v>
      </c>
      <c r="L35" s="134">
        <f>+สตม.!A27</f>
        <v>0</v>
      </c>
      <c r="M35" s="133">
        <f>+สตม.!J27</f>
        <v>0</v>
      </c>
      <c r="N35" s="134">
        <f>+สตม.!T27</f>
        <v>0</v>
      </c>
      <c r="O35" s="136">
        <f t="shared" si="7"/>
        <v>0</v>
      </c>
      <c r="P35" s="136">
        <f t="shared" si="8"/>
        <v>0</v>
      </c>
      <c r="Q35" s="133">
        <f>+สตม.!K27</f>
        <v>0</v>
      </c>
      <c r="R35" s="110">
        <f>+สตม.!U27</f>
        <v>0</v>
      </c>
      <c r="S35" s="133">
        <f t="shared" si="21"/>
        <v>0</v>
      </c>
      <c r="T35" s="132">
        <f t="shared" si="22"/>
        <v>0</v>
      </c>
      <c r="U35" s="136">
        <f t="shared" si="18"/>
        <v>0</v>
      </c>
      <c r="V35" s="132">
        <f t="shared" si="19"/>
        <v>0</v>
      </c>
      <c r="W35" s="136">
        <f t="shared" si="24"/>
        <v>0</v>
      </c>
      <c r="X35" s="132">
        <f t="shared" si="25"/>
        <v>0</v>
      </c>
      <c r="Y35" s="133">
        <f t="shared" si="23"/>
        <v>0</v>
      </c>
      <c r="Z35" s="161">
        <f t="shared" si="20"/>
        <v>0</v>
      </c>
      <c r="AA35" s="130">
        <f>+S35-สตม.!T38</f>
        <v>0</v>
      </c>
      <c r="AB35" s="37" t="e">
        <f t="shared" si="26"/>
        <v>#DIV/0!</v>
      </c>
      <c r="AC35" s="80">
        <f>+S35-สตม.!T38</f>
        <v>0</v>
      </c>
      <c r="AD35" s="80">
        <f>+Y35-สตม.!K38</f>
        <v>0</v>
      </c>
    </row>
    <row r="36" spans="1:30" x14ac:dyDescent="0.55000000000000004">
      <c r="A36" s="109">
        <v>30</v>
      </c>
      <c r="B36" s="251" t="s">
        <v>0</v>
      </c>
      <c r="C36" s="133">
        <f>+บช.ตชด.!T13</f>
        <v>0</v>
      </c>
      <c r="D36" s="135">
        <f>+บช.ตชด.!A13</f>
        <v>0</v>
      </c>
      <c r="E36" s="136">
        <f>+บช.ตชด.!J13</f>
        <v>0</v>
      </c>
      <c r="F36" s="161">
        <f>+บช.ตชด.!U13</f>
        <v>0</v>
      </c>
      <c r="G36" s="136">
        <f t="shared" si="5"/>
        <v>0</v>
      </c>
      <c r="H36" s="135">
        <f t="shared" si="6"/>
        <v>0</v>
      </c>
      <c r="I36" s="136">
        <f>+บช.ตชด.!K13</f>
        <v>0</v>
      </c>
      <c r="J36" s="135">
        <f>+บช.ตชด.!V13</f>
        <v>0</v>
      </c>
      <c r="K36" s="133">
        <f>+บช.ตชด.!T17</f>
        <v>59373200</v>
      </c>
      <c r="L36" s="134">
        <f>+บช.ตชด.!A17</f>
        <v>1</v>
      </c>
      <c r="M36" s="133">
        <f>+บช.ตชด.!J17</f>
        <v>0</v>
      </c>
      <c r="N36" s="134">
        <f>+บช.ตชด.!U17</f>
        <v>0</v>
      </c>
      <c r="O36" s="136">
        <f t="shared" si="7"/>
        <v>59373200</v>
      </c>
      <c r="P36" s="136">
        <f t="shared" si="8"/>
        <v>1</v>
      </c>
      <c r="Q36" s="133">
        <f>+บช.ตชด.!K17</f>
        <v>0</v>
      </c>
      <c r="R36" s="110">
        <f>+บช.ตชด.!V17</f>
        <v>0</v>
      </c>
      <c r="S36" s="133">
        <f t="shared" si="21"/>
        <v>59373200</v>
      </c>
      <c r="T36" s="132">
        <f t="shared" si="22"/>
        <v>1</v>
      </c>
      <c r="U36" s="136">
        <f t="shared" si="18"/>
        <v>0</v>
      </c>
      <c r="V36" s="132">
        <f t="shared" si="19"/>
        <v>0</v>
      </c>
      <c r="W36" s="136">
        <f t="shared" si="24"/>
        <v>59373200</v>
      </c>
      <c r="X36" s="132">
        <f t="shared" si="25"/>
        <v>1</v>
      </c>
      <c r="Y36" s="133">
        <f t="shared" si="23"/>
        <v>0</v>
      </c>
      <c r="Z36" s="161">
        <f t="shared" si="20"/>
        <v>0</v>
      </c>
      <c r="AA36" s="130">
        <f>+S36-บช.ตชด.!U43</f>
        <v>59373200</v>
      </c>
      <c r="AB36" s="37">
        <f t="shared" si="26"/>
        <v>0</v>
      </c>
      <c r="AC36" s="80">
        <f>+S36-บช.ตชด.!U43</f>
        <v>59373200</v>
      </c>
      <c r="AD36" s="80">
        <f>+Y36-บช.ตชด.!K43</f>
        <v>0</v>
      </c>
    </row>
    <row r="37" spans="1:30" x14ac:dyDescent="0.55000000000000004">
      <c r="A37" s="109">
        <v>31</v>
      </c>
      <c r="B37" s="251" t="s">
        <v>153</v>
      </c>
      <c r="C37" s="133">
        <f>+สง.นรป.!P13</f>
        <v>0</v>
      </c>
      <c r="D37" s="135">
        <f>+สง.นรป.!A13</f>
        <v>0</v>
      </c>
      <c r="E37" s="136">
        <f>+สง.นรป.!J13</f>
        <v>0</v>
      </c>
      <c r="F37" s="161">
        <f>+สง.นรป.!Q13</f>
        <v>0</v>
      </c>
      <c r="G37" s="136">
        <f t="shared" si="5"/>
        <v>0</v>
      </c>
      <c r="H37" s="135">
        <f t="shared" si="6"/>
        <v>0</v>
      </c>
      <c r="I37" s="136">
        <f>+สง.นรป.!K13</f>
        <v>0</v>
      </c>
      <c r="J37" s="135">
        <f>+สง.นรป.!R13</f>
        <v>0</v>
      </c>
      <c r="K37" s="133">
        <f>+สง.นรป.!P17</f>
        <v>0</v>
      </c>
      <c r="L37" s="134">
        <f>+สง.นรป.!A17</f>
        <v>0</v>
      </c>
      <c r="M37" s="133">
        <f>+สง.นรป.!J17</f>
        <v>0</v>
      </c>
      <c r="N37" s="134">
        <f>+สง.นรป.!Q17</f>
        <v>0</v>
      </c>
      <c r="O37" s="136">
        <f t="shared" si="7"/>
        <v>0</v>
      </c>
      <c r="P37" s="136">
        <f t="shared" si="8"/>
        <v>0</v>
      </c>
      <c r="Q37" s="133">
        <f>+สง.นรป.!K17</f>
        <v>0</v>
      </c>
      <c r="R37" s="110">
        <f>+สง.นรป.!R17</f>
        <v>0</v>
      </c>
      <c r="S37" s="133"/>
      <c r="T37" s="132"/>
      <c r="U37" s="136"/>
      <c r="V37" s="132"/>
      <c r="W37" s="136"/>
      <c r="X37" s="132"/>
      <c r="Y37" s="133"/>
      <c r="Z37" s="161"/>
      <c r="AA37" s="130"/>
      <c r="AC37" s="80"/>
      <c r="AD37" s="80"/>
    </row>
    <row r="38" spans="1:30" x14ac:dyDescent="0.55000000000000004">
      <c r="A38" s="109">
        <v>32</v>
      </c>
      <c r="B38" s="26" t="s">
        <v>5</v>
      </c>
      <c r="C38" s="133">
        <f>+สพฐ.ตร.!S13</f>
        <v>0</v>
      </c>
      <c r="D38" s="135">
        <f>+สพฐ.ตร.!A13</f>
        <v>0</v>
      </c>
      <c r="E38" s="136">
        <f>+สพฐ.ตร.!J13</f>
        <v>0</v>
      </c>
      <c r="F38" s="161">
        <f>+สพฐ.ตร.!T13</f>
        <v>0</v>
      </c>
      <c r="G38" s="136">
        <f t="shared" si="5"/>
        <v>0</v>
      </c>
      <c r="H38" s="135">
        <f t="shared" si="6"/>
        <v>0</v>
      </c>
      <c r="I38" s="136">
        <f>+สพฐ.ตร.!K13</f>
        <v>0</v>
      </c>
      <c r="J38" s="135">
        <f>+สพฐ.ตร.!U13</f>
        <v>0</v>
      </c>
      <c r="K38" s="133">
        <f>+สพฐ.ตร.!S18</f>
        <v>12205700</v>
      </c>
      <c r="L38" s="134">
        <f>+สพฐ.ตร.!A18</f>
        <v>0</v>
      </c>
      <c r="M38" s="133">
        <f>+สพฐ.ตร.!J18</f>
        <v>0</v>
      </c>
      <c r="N38" s="134">
        <f>+สพฐ.ตร.!T18</f>
        <v>0</v>
      </c>
      <c r="O38" s="136">
        <f t="shared" si="7"/>
        <v>12205700</v>
      </c>
      <c r="P38" s="136">
        <f t="shared" si="8"/>
        <v>0</v>
      </c>
      <c r="Q38" s="133">
        <f>+สพฐ.ตร.!K18</f>
        <v>0</v>
      </c>
      <c r="R38" s="110">
        <f>+สพฐ.ตร.!U18</f>
        <v>0</v>
      </c>
      <c r="S38" s="133">
        <f t="shared" si="21"/>
        <v>12205700</v>
      </c>
      <c r="T38" s="132">
        <f t="shared" si="22"/>
        <v>0</v>
      </c>
      <c r="U38" s="136">
        <f t="shared" si="18"/>
        <v>0</v>
      </c>
      <c r="V38" s="132">
        <f t="shared" si="19"/>
        <v>0</v>
      </c>
      <c r="W38" s="136">
        <f t="shared" si="24"/>
        <v>12205700</v>
      </c>
      <c r="X38" s="132">
        <f t="shared" si="25"/>
        <v>0</v>
      </c>
      <c r="Y38" s="133">
        <f t="shared" si="23"/>
        <v>0</v>
      </c>
      <c r="Z38" s="161">
        <f t="shared" si="20"/>
        <v>0</v>
      </c>
      <c r="AA38" s="130">
        <f>+S38-สพฐ.ตร.!T50</f>
        <v>12205700</v>
      </c>
      <c r="AB38" s="37">
        <f t="shared" si="26"/>
        <v>0</v>
      </c>
      <c r="AC38" s="80">
        <f>+S38-สพฐ.ตร.!T50</f>
        <v>12205700</v>
      </c>
      <c r="AD38" s="80">
        <f>+Y38-สพฐ.ตร.!K50</f>
        <v>0</v>
      </c>
    </row>
    <row r="39" spans="1:30" x14ac:dyDescent="0.55000000000000004">
      <c r="A39" s="109">
        <v>33</v>
      </c>
      <c r="B39" s="108" t="s">
        <v>2</v>
      </c>
      <c r="C39" s="133">
        <f>+สทส.!S13</f>
        <v>0</v>
      </c>
      <c r="D39" s="135">
        <f>+สทส.!A13</f>
        <v>0</v>
      </c>
      <c r="E39" s="136" t="e">
        <f>+สทส.!J13</f>
        <v>#REF!</v>
      </c>
      <c r="F39" s="161">
        <f>+สทส.!T13</f>
        <v>0</v>
      </c>
      <c r="G39" s="136" t="e">
        <f t="shared" si="5"/>
        <v>#REF!</v>
      </c>
      <c r="H39" s="135">
        <f t="shared" si="6"/>
        <v>0</v>
      </c>
      <c r="I39" s="136" t="e">
        <f>+สทส.!K13</f>
        <v>#REF!</v>
      </c>
      <c r="J39" s="135">
        <f>+สทส.!U13</f>
        <v>0</v>
      </c>
      <c r="K39" s="133">
        <f>+สทส.!S18</f>
        <v>0</v>
      </c>
      <c r="L39" s="134">
        <f>+สทส.!A18</f>
        <v>0</v>
      </c>
      <c r="M39" s="133">
        <f>+สทส.!J18</f>
        <v>0</v>
      </c>
      <c r="N39" s="134">
        <f>+สทส.!T18</f>
        <v>0</v>
      </c>
      <c r="O39" s="136">
        <f t="shared" si="7"/>
        <v>0</v>
      </c>
      <c r="P39" s="136">
        <f t="shared" si="8"/>
        <v>0</v>
      </c>
      <c r="Q39" s="133">
        <f>+สทส.!K18</f>
        <v>0</v>
      </c>
      <c r="R39" s="110">
        <f>+สทส.!U18</f>
        <v>0</v>
      </c>
      <c r="S39" s="133">
        <f t="shared" si="21"/>
        <v>0</v>
      </c>
      <c r="T39" s="132">
        <f t="shared" si="22"/>
        <v>0</v>
      </c>
      <c r="U39" s="136" t="e">
        <f t="shared" si="18"/>
        <v>#REF!</v>
      </c>
      <c r="V39" s="132">
        <f t="shared" si="19"/>
        <v>0</v>
      </c>
      <c r="W39" s="136" t="e">
        <f t="shared" si="24"/>
        <v>#REF!</v>
      </c>
      <c r="X39" s="132">
        <f t="shared" si="25"/>
        <v>0</v>
      </c>
      <c r="Y39" s="133" t="e">
        <f t="shared" si="23"/>
        <v>#REF!</v>
      </c>
      <c r="Z39" s="161">
        <f t="shared" si="20"/>
        <v>0</v>
      </c>
      <c r="AA39" s="130">
        <f>+S39-สทส.!T25</f>
        <v>0</v>
      </c>
      <c r="AB39" s="37" t="e">
        <f t="shared" si="26"/>
        <v>#REF!</v>
      </c>
      <c r="AC39" s="80">
        <f>+S39-สทส.!T25</f>
        <v>0</v>
      </c>
      <c r="AD39" s="80" t="e">
        <f>+Y39-สทส.!K25</f>
        <v>#REF!</v>
      </c>
    </row>
    <row r="40" spans="1:30" x14ac:dyDescent="0.55000000000000004">
      <c r="A40" s="109">
        <v>34</v>
      </c>
      <c r="B40" s="108" t="s">
        <v>34</v>
      </c>
      <c r="C40" s="133">
        <f>+บช.ศ.!S13</f>
        <v>0</v>
      </c>
      <c r="D40" s="135">
        <f>+บช.ศ.!A13</f>
        <v>0</v>
      </c>
      <c r="E40" s="136">
        <f>+บช.ศ.!J13</f>
        <v>0</v>
      </c>
      <c r="F40" s="161">
        <f>+บช.ศ.!T13</f>
        <v>0</v>
      </c>
      <c r="G40" s="136">
        <f t="shared" si="5"/>
        <v>0</v>
      </c>
      <c r="H40" s="135">
        <f t="shared" si="6"/>
        <v>0</v>
      </c>
      <c r="I40" s="136">
        <f>+บช.ศ.!K13</f>
        <v>0</v>
      </c>
      <c r="J40" s="135">
        <f>+บช.ศ.!U13</f>
        <v>0</v>
      </c>
      <c r="K40" s="133">
        <f>+บช.ศ.!S18</f>
        <v>0</v>
      </c>
      <c r="L40" s="134">
        <f>+บช.ศ.!A18</f>
        <v>0</v>
      </c>
      <c r="M40" s="133">
        <f>+บช.ศ.!J18</f>
        <v>0</v>
      </c>
      <c r="N40" s="134">
        <f>+บช.ศ.!T18</f>
        <v>0</v>
      </c>
      <c r="O40" s="136">
        <f t="shared" si="7"/>
        <v>0</v>
      </c>
      <c r="P40" s="136">
        <f t="shared" si="8"/>
        <v>0</v>
      </c>
      <c r="Q40" s="133">
        <f>+บช.ศ.!K18</f>
        <v>0</v>
      </c>
      <c r="R40" s="110">
        <f>+บช.ศ.!U18</f>
        <v>0</v>
      </c>
      <c r="S40" s="133">
        <f t="shared" si="21"/>
        <v>0</v>
      </c>
      <c r="T40" s="132">
        <f t="shared" si="22"/>
        <v>0</v>
      </c>
      <c r="U40" s="136">
        <f t="shared" si="18"/>
        <v>0</v>
      </c>
      <c r="V40" s="132">
        <f t="shared" si="19"/>
        <v>0</v>
      </c>
      <c r="W40" s="136">
        <f t="shared" si="24"/>
        <v>0</v>
      </c>
      <c r="X40" s="132">
        <f t="shared" si="25"/>
        <v>0</v>
      </c>
      <c r="Y40" s="133">
        <f t="shared" si="23"/>
        <v>0</v>
      </c>
      <c r="Z40" s="161">
        <f t="shared" si="20"/>
        <v>0</v>
      </c>
      <c r="AA40" s="130">
        <f>+S40-บช.ศ.!T20</f>
        <v>0</v>
      </c>
      <c r="AB40" s="37" t="e">
        <f t="shared" si="26"/>
        <v>#DIV/0!</v>
      </c>
      <c r="AC40" s="80">
        <f>+S40-บช.ศ.!T20</f>
        <v>0</v>
      </c>
      <c r="AD40" s="80">
        <f>+Y40-บช.ศ.!K20</f>
        <v>0</v>
      </c>
    </row>
    <row r="41" spans="1:30" x14ac:dyDescent="0.55000000000000004">
      <c r="A41" s="109">
        <v>35</v>
      </c>
      <c r="B41" s="108" t="s">
        <v>35</v>
      </c>
      <c r="C41" s="133">
        <f>+รร.นรต.!P14</f>
        <v>0</v>
      </c>
      <c r="D41" s="135">
        <f>+รร.นรต.!A14</f>
        <v>0</v>
      </c>
      <c r="E41" s="136" t="e">
        <f>+รร.นรต.!J14</f>
        <v>#REF!</v>
      </c>
      <c r="F41" s="161">
        <f>+รร.นรต.!Q14</f>
        <v>0</v>
      </c>
      <c r="G41" s="136" t="e">
        <f t="shared" si="5"/>
        <v>#REF!</v>
      </c>
      <c r="H41" s="135">
        <f t="shared" si="6"/>
        <v>0</v>
      </c>
      <c r="I41" s="136" t="e">
        <f>+รร.นรต.!K14</f>
        <v>#REF!</v>
      </c>
      <c r="J41" s="135">
        <f>+รร.นรต.!R14</f>
        <v>0</v>
      </c>
      <c r="K41" s="133">
        <f>+รร.นรต.!P18</f>
        <v>0</v>
      </c>
      <c r="L41" s="134">
        <f>+รร.นรต.!A18</f>
        <v>0</v>
      </c>
      <c r="M41" s="133">
        <f>+รร.นรต.!J18</f>
        <v>0</v>
      </c>
      <c r="N41" s="134">
        <f>+รร.นรต.!Q18</f>
        <v>0</v>
      </c>
      <c r="O41" s="136">
        <f t="shared" si="7"/>
        <v>0</v>
      </c>
      <c r="P41" s="136">
        <f t="shared" si="8"/>
        <v>0</v>
      </c>
      <c r="Q41" s="133">
        <f>+รร.นรต.!K18</f>
        <v>0</v>
      </c>
      <c r="R41" s="110">
        <f>+รร.นรต.!R18</f>
        <v>0</v>
      </c>
      <c r="S41" s="133">
        <f t="shared" ref="S41:Z41" si="28">+C41+K41</f>
        <v>0</v>
      </c>
      <c r="T41" s="132">
        <f t="shared" si="28"/>
        <v>0</v>
      </c>
      <c r="U41" s="136" t="e">
        <f t="shared" si="28"/>
        <v>#REF!</v>
      </c>
      <c r="V41" s="132">
        <f t="shared" si="28"/>
        <v>0</v>
      </c>
      <c r="W41" s="136" t="e">
        <f t="shared" si="28"/>
        <v>#REF!</v>
      </c>
      <c r="X41" s="132">
        <f t="shared" si="28"/>
        <v>0</v>
      </c>
      <c r="Y41" s="133" t="e">
        <f t="shared" si="28"/>
        <v>#REF!</v>
      </c>
      <c r="Z41" s="161">
        <f t="shared" si="28"/>
        <v>0</v>
      </c>
      <c r="AA41" s="130">
        <f>+S41-รร.นรต.!Q26</f>
        <v>0</v>
      </c>
      <c r="AB41" s="37" t="e">
        <f>+Y41*100/S41</f>
        <v>#REF!</v>
      </c>
      <c r="AC41" s="80">
        <f>+S41-รร.นรต.!Q26</f>
        <v>0</v>
      </c>
      <c r="AD41" s="80" t="e">
        <f>+Y41-รร.นรต.!K26</f>
        <v>#REF!</v>
      </c>
    </row>
    <row r="42" spans="1:30" x14ac:dyDescent="0.55000000000000004">
      <c r="A42" s="109">
        <v>36</v>
      </c>
      <c r="B42" s="108" t="s">
        <v>28</v>
      </c>
      <c r="C42" s="133">
        <f>+รพ.ตร.!R14</f>
        <v>0</v>
      </c>
      <c r="D42" s="135">
        <f>+รพ.ตร.!A14</f>
        <v>0</v>
      </c>
      <c r="E42" s="136">
        <f>+รพ.ตร.!J14</f>
        <v>0</v>
      </c>
      <c r="F42" s="161">
        <f>+รพ.ตร.!S14</f>
        <v>0</v>
      </c>
      <c r="G42" s="136">
        <f t="shared" si="5"/>
        <v>0</v>
      </c>
      <c r="H42" s="135">
        <f t="shared" si="6"/>
        <v>0</v>
      </c>
      <c r="I42" s="136">
        <f>+รพ.ตร.!K14</f>
        <v>0</v>
      </c>
      <c r="J42" s="135">
        <f>+รพ.ตร.!T14</f>
        <v>0</v>
      </c>
      <c r="K42" s="133">
        <f>+รพ.ตร.!R18</f>
        <v>0</v>
      </c>
      <c r="L42" s="136">
        <f>+รพ.ตร.!A18</f>
        <v>0</v>
      </c>
      <c r="M42" s="133">
        <f>+รพ.ตร.!J18</f>
        <v>0</v>
      </c>
      <c r="N42" s="136">
        <f>+รพ.ตร.!S18</f>
        <v>0</v>
      </c>
      <c r="O42" s="136">
        <f t="shared" si="7"/>
        <v>0</v>
      </c>
      <c r="P42" s="136">
        <f t="shared" si="8"/>
        <v>0</v>
      </c>
      <c r="Q42" s="133">
        <f>+รพ.ตร.!K18</f>
        <v>0</v>
      </c>
      <c r="R42" s="110">
        <f>+รพ.ตร.!T18</f>
        <v>0</v>
      </c>
      <c r="S42" s="133">
        <f t="shared" si="21"/>
        <v>0</v>
      </c>
      <c r="T42" s="132">
        <f t="shared" si="22"/>
        <v>0</v>
      </c>
      <c r="U42" s="136">
        <f t="shared" si="18"/>
        <v>0</v>
      </c>
      <c r="V42" s="132">
        <f t="shared" si="19"/>
        <v>0</v>
      </c>
      <c r="W42" s="136">
        <f t="shared" si="24"/>
        <v>0</v>
      </c>
      <c r="X42" s="132">
        <f t="shared" si="25"/>
        <v>0</v>
      </c>
      <c r="Y42" s="133">
        <f t="shared" si="23"/>
        <v>0</v>
      </c>
      <c r="Z42" s="161">
        <f t="shared" si="20"/>
        <v>0</v>
      </c>
      <c r="AA42" s="130">
        <f>+S42-รพ.ตร.!S20</f>
        <v>0</v>
      </c>
      <c r="AB42" s="37" t="e">
        <f t="shared" si="26"/>
        <v>#DIV/0!</v>
      </c>
      <c r="AC42" s="80">
        <f>+S42-รพ.ตร.!S20</f>
        <v>0</v>
      </c>
      <c r="AD42" s="80">
        <f>+Y42-รพ.ตร.!K20</f>
        <v>0</v>
      </c>
    </row>
    <row r="43" spans="1:30" ht="24.75" thickBot="1" x14ac:dyDescent="0.6">
      <c r="A43" s="139"/>
      <c r="B43" s="140"/>
      <c r="C43" s="151"/>
      <c r="D43" s="141"/>
      <c r="E43" s="147"/>
      <c r="F43" s="162"/>
      <c r="G43" s="147"/>
      <c r="H43" s="141"/>
      <c r="I43" s="147"/>
      <c r="J43" s="141"/>
      <c r="K43" s="151"/>
      <c r="L43" s="159"/>
      <c r="M43" s="151"/>
      <c r="N43" s="159"/>
      <c r="O43" s="147"/>
      <c r="P43" s="159"/>
      <c r="Q43" s="151"/>
      <c r="R43" s="142"/>
      <c r="S43" s="151"/>
      <c r="T43" s="143"/>
      <c r="U43" s="147"/>
      <c r="V43" s="143"/>
      <c r="W43" s="147"/>
      <c r="X43" s="143"/>
      <c r="Y43" s="151"/>
      <c r="Z43" s="162"/>
    </row>
    <row r="44" spans="1:30" ht="24.75" thickBot="1" x14ac:dyDescent="0.6">
      <c r="A44" s="127"/>
      <c r="B44" s="128"/>
      <c r="C44" s="148">
        <f t="shared" ref="C44:O44" si="29">SUM(C5:C43)</f>
        <v>997119900</v>
      </c>
      <c r="D44" s="129">
        <f t="shared" si="29"/>
        <v>5</v>
      </c>
      <c r="E44" s="148" t="e">
        <f t="shared" si="29"/>
        <v>#REF!</v>
      </c>
      <c r="F44" s="163">
        <f t="shared" si="29"/>
        <v>0</v>
      </c>
      <c r="G44" s="148" t="e">
        <f t="shared" si="29"/>
        <v>#REF!</v>
      </c>
      <c r="H44" s="186">
        <f t="shared" si="29"/>
        <v>5</v>
      </c>
      <c r="I44" s="148" t="e">
        <f t="shared" si="29"/>
        <v>#REF!</v>
      </c>
      <c r="J44" s="129">
        <f t="shared" si="29"/>
        <v>0</v>
      </c>
      <c r="K44" s="148" t="e">
        <f t="shared" si="29"/>
        <v>#REF!</v>
      </c>
      <c r="L44" s="160">
        <f t="shared" si="29"/>
        <v>3</v>
      </c>
      <c r="M44" s="148" t="e">
        <f t="shared" si="29"/>
        <v>#REF!</v>
      </c>
      <c r="N44" s="160" t="e">
        <f t="shared" si="29"/>
        <v>#REF!</v>
      </c>
      <c r="O44" s="148" t="e">
        <f t="shared" si="29"/>
        <v>#REF!</v>
      </c>
      <c r="P44" s="160" t="e">
        <f>SUM(P5:P42)</f>
        <v>#REF!</v>
      </c>
      <c r="Q44" s="148" t="e">
        <f t="shared" ref="Q44:Z44" si="30">SUM(Q5:Q43)</f>
        <v>#REF!</v>
      </c>
      <c r="R44" s="129" t="e">
        <f t="shared" si="30"/>
        <v>#REF!</v>
      </c>
      <c r="S44" s="148" t="e">
        <f t="shared" si="30"/>
        <v>#REF!</v>
      </c>
      <c r="T44" s="160">
        <f t="shared" si="30"/>
        <v>8</v>
      </c>
      <c r="U44" s="148" t="e">
        <f t="shared" si="30"/>
        <v>#REF!</v>
      </c>
      <c r="V44" s="160" t="e">
        <f t="shared" si="30"/>
        <v>#REF!</v>
      </c>
      <c r="W44" s="148" t="e">
        <f t="shared" si="30"/>
        <v>#REF!</v>
      </c>
      <c r="X44" s="160" t="e">
        <f t="shared" si="30"/>
        <v>#REF!</v>
      </c>
      <c r="Y44" s="148" t="e">
        <f t="shared" si="30"/>
        <v>#REF!</v>
      </c>
      <c r="Z44" s="163" t="e">
        <f t="shared" si="30"/>
        <v>#REF!</v>
      </c>
      <c r="AB44" s="37" t="e">
        <f t="shared" si="26"/>
        <v>#REF!</v>
      </c>
    </row>
    <row r="45" spans="1:30" x14ac:dyDescent="0.55000000000000004">
      <c r="H45" s="155"/>
      <c r="N45" s="155"/>
      <c r="P45" s="155"/>
    </row>
    <row r="46" spans="1:30" s="177" customFormat="1" x14ac:dyDescent="0.55000000000000004">
      <c r="A46" s="252"/>
      <c r="C46" s="253"/>
      <c r="D46" s="252"/>
      <c r="E46" s="254"/>
      <c r="F46" s="255"/>
      <c r="G46" s="254"/>
      <c r="H46" s="252"/>
      <c r="I46" s="254"/>
      <c r="J46" s="252"/>
      <c r="K46" s="253"/>
      <c r="L46" s="252"/>
      <c r="M46" s="253"/>
      <c r="N46" s="252"/>
      <c r="O46" s="254"/>
      <c r="P46" s="252"/>
      <c r="Q46" s="253"/>
      <c r="S46" s="253"/>
      <c r="T46" s="252"/>
      <c r="U46" s="254"/>
      <c r="V46" s="252"/>
      <c r="W46" s="254"/>
      <c r="X46" s="252"/>
      <c r="Y46" s="253"/>
      <c r="Z46" s="255"/>
      <c r="AB46" s="253"/>
    </row>
    <row r="48" spans="1:30" x14ac:dyDescent="0.55000000000000004">
      <c r="X48" s="155"/>
    </row>
  </sheetData>
  <mergeCells count="6">
    <mergeCell ref="S3:Z3"/>
    <mergeCell ref="A2:E2"/>
    <mergeCell ref="A3:A4"/>
    <mergeCell ref="B3:B4"/>
    <mergeCell ref="C3:J3"/>
    <mergeCell ref="K3:R3"/>
  </mergeCells>
  <pageMargins left="0.35433070866141736" right="0.19685039370078741" top="0.55118110236220474" bottom="0.51181102362204722" header="0.31496062992125984" footer="0.31496062992125984"/>
  <pageSetup paperSize="9" scale="75" orientation="landscape" blackAndWhite="1" r:id="rId1"/>
  <headerFooter>
    <oddHeader>&amp;L&amp;D &amp;T&amp;Rหน้า &amp;P</oddHeader>
  </headerFooter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8"/>
  <sheetViews>
    <sheetView workbookViewId="0">
      <selection activeCell="C48" sqref="C48"/>
    </sheetView>
  </sheetViews>
  <sheetFormatPr defaultColWidth="8.85546875" defaultRowHeight="24" x14ac:dyDescent="0.55000000000000004"/>
  <cols>
    <col min="1" max="1" width="6" style="123" customWidth="1"/>
    <col min="2" max="2" width="18.5703125" style="55" customWidth="1"/>
    <col min="3" max="3" width="12.7109375" style="124" customWidth="1"/>
    <col min="4" max="4" width="20.28515625" style="53" customWidth="1"/>
    <col min="5" max="5" width="24.85546875" style="55" customWidth="1"/>
    <col min="6" max="16384" width="8.85546875" style="55"/>
  </cols>
  <sheetData>
    <row r="1" spans="1:10" ht="27.75" x14ac:dyDescent="0.55000000000000004">
      <c r="A1" s="706" t="s">
        <v>106</v>
      </c>
      <c r="B1" s="706"/>
      <c r="C1" s="706"/>
      <c r="D1" s="706"/>
      <c r="E1" s="111"/>
      <c r="F1" s="111"/>
      <c r="G1" s="111"/>
      <c r="H1" s="111"/>
      <c r="I1" s="111"/>
      <c r="J1" s="111"/>
    </row>
    <row r="2" spans="1:10" ht="21.75" customHeight="1" x14ac:dyDescent="0.55000000000000004">
      <c r="A2" s="772" t="s">
        <v>159</v>
      </c>
      <c r="B2" s="772"/>
      <c r="C2" s="772"/>
      <c r="D2" s="772"/>
      <c r="E2" s="111"/>
      <c r="F2" s="111"/>
      <c r="G2" s="111"/>
      <c r="H2" s="111"/>
      <c r="I2" s="111"/>
      <c r="J2" s="111"/>
    </row>
    <row r="3" spans="1:10" ht="21.75" customHeight="1" x14ac:dyDescent="0.55000000000000004">
      <c r="A3" s="268"/>
      <c r="B3" s="268" t="s">
        <v>146</v>
      </c>
      <c r="C3" s="268" t="s">
        <v>29</v>
      </c>
      <c r="D3" s="268" t="s">
        <v>108</v>
      </c>
      <c r="E3" s="111"/>
      <c r="F3" s="111"/>
      <c r="G3" s="111"/>
      <c r="H3" s="111"/>
      <c r="I3" s="111"/>
      <c r="J3" s="111"/>
    </row>
    <row r="4" spans="1:10" x14ac:dyDescent="0.55000000000000004">
      <c r="B4" s="49" t="s">
        <v>37</v>
      </c>
      <c r="C4" s="124">
        <f>+Sheet2!D44</f>
        <v>5</v>
      </c>
      <c r="D4" s="47">
        <f>+Sheet2!C44</f>
        <v>997119900</v>
      </c>
      <c r="E4" s="42"/>
    </row>
    <row r="5" spans="1:10" x14ac:dyDescent="0.55000000000000004">
      <c r="B5" s="49" t="s">
        <v>10</v>
      </c>
      <c r="C5" s="124">
        <f>+Sheet2!L44</f>
        <v>3</v>
      </c>
      <c r="D5" s="47" t="e">
        <f>+Sheet2!K44</f>
        <v>#REF!</v>
      </c>
      <c r="E5" s="42"/>
    </row>
    <row r="6" spans="1:10" ht="24.75" thickBot="1" x14ac:dyDescent="0.6">
      <c r="B6" s="49" t="s">
        <v>197</v>
      </c>
      <c r="C6" s="137">
        <f>+C4+C5</f>
        <v>8</v>
      </c>
      <c r="D6" s="138" t="e">
        <f>SUM(D4:D5)</f>
        <v>#REF!</v>
      </c>
    </row>
    <row r="7" spans="1:10" ht="23.25" customHeight="1" thickTop="1" x14ac:dyDescent="0.55000000000000004">
      <c r="A7" s="112"/>
      <c r="B7" s="112"/>
      <c r="C7" s="191"/>
      <c r="D7" s="112"/>
      <c r="E7" s="111"/>
      <c r="F7" s="111"/>
      <c r="G7" s="111"/>
      <c r="H7" s="111"/>
      <c r="I7" s="111"/>
      <c r="J7" s="111"/>
    </row>
    <row r="8" spans="1:10" s="42" customFormat="1" x14ac:dyDescent="0.55000000000000004">
      <c r="A8" s="113" t="s">
        <v>19</v>
      </c>
      <c r="B8" s="114" t="s">
        <v>107</v>
      </c>
      <c r="C8" s="116" t="s">
        <v>29</v>
      </c>
      <c r="D8" s="116" t="s">
        <v>108</v>
      </c>
    </row>
    <row r="9" spans="1:10" x14ac:dyDescent="0.55000000000000004">
      <c r="A9" s="117"/>
      <c r="B9" s="168" t="s">
        <v>32</v>
      </c>
      <c r="C9" s="192">
        <f>+Sheet2!T5</f>
        <v>0</v>
      </c>
      <c r="D9" s="118">
        <f>+Sheet2!S5</f>
        <v>0</v>
      </c>
    </row>
    <row r="10" spans="1:10" x14ac:dyDescent="0.55000000000000004">
      <c r="A10" s="117">
        <v>1</v>
      </c>
      <c r="B10" s="168" t="s">
        <v>14</v>
      </c>
      <c r="C10" s="192">
        <f>+Sheet2!T20</f>
        <v>0</v>
      </c>
      <c r="D10" s="118">
        <f>+Sheet2!S20</f>
        <v>0</v>
      </c>
    </row>
    <row r="11" spans="1:10" x14ac:dyDescent="0.55000000000000004">
      <c r="A11" s="117">
        <f>1+A10</f>
        <v>2</v>
      </c>
      <c r="B11" s="168" t="s">
        <v>109</v>
      </c>
      <c r="C11" s="192">
        <f>+Sheet2!T21</f>
        <v>0</v>
      </c>
      <c r="D11" s="118">
        <f>+Sheet2!S21</f>
        <v>0</v>
      </c>
    </row>
    <row r="12" spans="1:10" x14ac:dyDescent="0.55000000000000004">
      <c r="A12" s="117">
        <f t="shared" ref="A12:A44" si="0">1+A11</f>
        <v>3</v>
      </c>
      <c r="B12" s="168" t="s">
        <v>110</v>
      </c>
      <c r="C12" s="192">
        <f>+Sheet2!T22</f>
        <v>0</v>
      </c>
      <c r="D12" s="118">
        <f>+Sheet2!S22</f>
        <v>0</v>
      </c>
      <c r="G12" s="102"/>
    </row>
    <row r="13" spans="1:10" x14ac:dyDescent="0.55000000000000004">
      <c r="A13" s="117">
        <f t="shared" si="0"/>
        <v>4</v>
      </c>
      <c r="B13" s="168" t="s">
        <v>111</v>
      </c>
      <c r="C13" s="192">
        <f>+Sheet2!T23</f>
        <v>0</v>
      </c>
      <c r="D13" s="118">
        <f>+Sheet2!S23</f>
        <v>0</v>
      </c>
      <c r="G13" s="54"/>
    </row>
    <row r="14" spans="1:10" x14ac:dyDescent="0.55000000000000004">
      <c r="A14" s="117">
        <f t="shared" si="0"/>
        <v>5</v>
      </c>
      <c r="B14" s="168" t="s">
        <v>112</v>
      </c>
      <c r="C14" s="192">
        <f>+Sheet2!T24</f>
        <v>0</v>
      </c>
      <c r="D14" s="118">
        <f>+Sheet2!S24</f>
        <v>0</v>
      </c>
    </row>
    <row r="15" spans="1:10" x14ac:dyDescent="0.55000000000000004">
      <c r="A15" s="117">
        <f t="shared" si="0"/>
        <v>6</v>
      </c>
      <c r="B15" s="168" t="s">
        <v>113</v>
      </c>
      <c r="C15" s="192">
        <f>+Sheet2!T25</f>
        <v>0</v>
      </c>
      <c r="D15" s="118">
        <f>+Sheet2!S25</f>
        <v>0</v>
      </c>
    </row>
    <row r="16" spans="1:10" x14ac:dyDescent="0.55000000000000004">
      <c r="A16" s="117">
        <f t="shared" si="0"/>
        <v>7</v>
      </c>
      <c r="B16" s="168" t="s">
        <v>114</v>
      </c>
      <c r="C16" s="192">
        <f>+Sheet2!T26</f>
        <v>1</v>
      </c>
      <c r="D16" s="118">
        <f>+Sheet2!S26</f>
        <v>5100000</v>
      </c>
    </row>
    <row r="17" spans="1:4" x14ac:dyDescent="0.55000000000000004">
      <c r="A17" s="117">
        <f t="shared" si="0"/>
        <v>8</v>
      </c>
      <c r="B17" s="168" t="s">
        <v>115</v>
      </c>
      <c r="C17" s="192">
        <f>+Sheet2!T27</f>
        <v>0</v>
      </c>
      <c r="D17" s="118">
        <f>+Sheet2!S27</f>
        <v>0</v>
      </c>
    </row>
    <row r="18" spans="1:4" x14ac:dyDescent="0.55000000000000004">
      <c r="A18" s="117">
        <f t="shared" si="0"/>
        <v>9</v>
      </c>
      <c r="B18" s="168" t="s">
        <v>116</v>
      </c>
      <c r="C18" s="192">
        <f>+Sheet2!T28</f>
        <v>1</v>
      </c>
      <c r="D18" s="118">
        <f>+Sheet2!S28</f>
        <v>24407100</v>
      </c>
    </row>
    <row r="19" spans="1:4" x14ac:dyDescent="0.55000000000000004">
      <c r="A19" s="117">
        <f t="shared" si="0"/>
        <v>10</v>
      </c>
      <c r="B19" s="168" t="s">
        <v>117</v>
      </c>
      <c r="C19" s="192">
        <f>+Sheet2!T29</f>
        <v>0</v>
      </c>
      <c r="D19" s="118">
        <f>+Sheet2!S29</f>
        <v>0</v>
      </c>
    </row>
    <row r="20" spans="1:4" x14ac:dyDescent="0.55000000000000004">
      <c r="A20" s="117">
        <f t="shared" si="0"/>
        <v>11</v>
      </c>
      <c r="B20" s="168" t="s">
        <v>7</v>
      </c>
      <c r="C20" s="192">
        <f>+Sheet2!T30</f>
        <v>0</v>
      </c>
      <c r="D20" s="118">
        <f>+Sheet2!S30</f>
        <v>0</v>
      </c>
    </row>
    <row r="21" spans="1:4" x14ac:dyDescent="0.55000000000000004">
      <c r="A21" s="117">
        <f t="shared" si="0"/>
        <v>12</v>
      </c>
      <c r="B21" s="168" t="s">
        <v>16</v>
      </c>
      <c r="C21" s="115">
        <f>+Sheet2!T31</f>
        <v>0</v>
      </c>
      <c r="D21" s="119">
        <f>+Sheet2!S31</f>
        <v>0</v>
      </c>
    </row>
    <row r="22" spans="1:4" x14ac:dyDescent="0.55000000000000004">
      <c r="A22" s="117">
        <f t="shared" si="0"/>
        <v>13</v>
      </c>
      <c r="B22" s="168" t="s">
        <v>30</v>
      </c>
      <c r="C22" s="115">
        <f>+Sheet2!T33</f>
        <v>1</v>
      </c>
      <c r="D22" s="119">
        <f>+Sheet2!S33</f>
        <v>556854900</v>
      </c>
    </row>
    <row r="23" spans="1:4" x14ac:dyDescent="0.55000000000000004">
      <c r="A23" s="117">
        <f t="shared" si="0"/>
        <v>14</v>
      </c>
      <c r="B23" s="168" t="s">
        <v>11</v>
      </c>
      <c r="C23" s="115">
        <f>+Sheet2!T34</f>
        <v>0</v>
      </c>
      <c r="D23" s="119">
        <f>+Sheet2!S34</f>
        <v>0</v>
      </c>
    </row>
    <row r="24" spans="1:4" x14ac:dyDescent="0.55000000000000004">
      <c r="A24" s="117">
        <f t="shared" si="0"/>
        <v>15</v>
      </c>
      <c r="B24" s="168" t="s">
        <v>17</v>
      </c>
      <c r="C24" s="115">
        <f>+Sheet2!T35</f>
        <v>0</v>
      </c>
      <c r="D24" s="119">
        <f>+Sheet2!S35</f>
        <v>0</v>
      </c>
    </row>
    <row r="25" spans="1:4" x14ac:dyDescent="0.55000000000000004">
      <c r="A25" s="117">
        <f t="shared" si="0"/>
        <v>16</v>
      </c>
      <c r="B25" s="168" t="s">
        <v>0</v>
      </c>
      <c r="C25" s="115">
        <f>+Sheet2!T36</f>
        <v>1</v>
      </c>
      <c r="D25" s="119">
        <f>+Sheet2!S36</f>
        <v>59373200</v>
      </c>
    </row>
    <row r="26" spans="1:4" x14ac:dyDescent="0.55000000000000004">
      <c r="A26" s="117">
        <f t="shared" si="0"/>
        <v>17</v>
      </c>
      <c r="B26" s="168" t="s">
        <v>45</v>
      </c>
      <c r="C26" s="115">
        <f>+Sheet2!T16</f>
        <v>0</v>
      </c>
      <c r="D26" s="119">
        <f>+Sheet2!S16</f>
        <v>0</v>
      </c>
    </row>
    <row r="27" spans="1:4" x14ac:dyDescent="0.55000000000000004">
      <c r="A27" s="117">
        <f t="shared" si="0"/>
        <v>18</v>
      </c>
      <c r="B27" s="168" t="s">
        <v>118</v>
      </c>
      <c r="C27" s="115">
        <f>+Sheet2!T18</f>
        <v>0</v>
      </c>
      <c r="D27" s="119">
        <f>+Sheet2!S18</f>
        <v>0</v>
      </c>
    </row>
    <row r="28" spans="1:4" x14ac:dyDescent="0.55000000000000004">
      <c r="A28" s="117">
        <f t="shared" si="0"/>
        <v>19</v>
      </c>
      <c r="B28" s="168" t="s">
        <v>5</v>
      </c>
      <c r="C28" s="115">
        <f>+Sheet2!T38</f>
        <v>0</v>
      </c>
      <c r="D28" s="119">
        <f>+Sheet2!S38</f>
        <v>12205700</v>
      </c>
    </row>
    <row r="29" spans="1:4" x14ac:dyDescent="0.55000000000000004">
      <c r="A29" s="117">
        <f t="shared" si="0"/>
        <v>20</v>
      </c>
      <c r="B29" s="168" t="s">
        <v>2</v>
      </c>
      <c r="C29" s="115">
        <f>+Sheet2!T39</f>
        <v>0</v>
      </c>
      <c r="D29" s="119">
        <f>+Sheet2!S39</f>
        <v>0</v>
      </c>
    </row>
    <row r="30" spans="1:4" x14ac:dyDescent="0.55000000000000004">
      <c r="A30" s="117">
        <f t="shared" si="0"/>
        <v>21</v>
      </c>
      <c r="B30" s="184" t="s">
        <v>34</v>
      </c>
      <c r="C30" s="115">
        <f>+Sheet2!T40</f>
        <v>0</v>
      </c>
      <c r="D30" s="119">
        <f>+Sheet2!S40</f>
        <v>0</v>
      </c>
    </row>
    <row r="31" spans="1:4" x14ac:dyDescent="0.55000000000000004">
      <c r="A31" s="117">
        <f t="shared" si="0"/>
        <v>22</v>
      </c>
      <c r="B31" s="168" t="s">
        <v>28</v>
      </c>
      <c r="C31" s="115">
        <f>+Sheet2!T42</f>
        <v>0</v>
      </c>
      <c r="D31" s="119">
        <f>+Sheet2!S42</f>
        <v>0</v>
      </c>
    </row>
    <row r="32" spans="1:4" x14ac:dyDescent="0.55000000000000004">
      <c r="A32" s="117">
        <f t="shared" si="0"/>
        <v>23</v>
      </c>
      <c r="B32" s="168" t="s">
        <v>35</v>
      </c>
      <c r="C32" s="115">
        <f>+Sheet2!T41</f>
        <v>0</v>
      </c>
      <c r="D32" s="119">
        <f>+Sheet2!S41</f>
        <v>0</v>
      </c>
    </row>
    <row r="33" spans="1:4" x14ac:dyDescent="0.55000000000000004">
      <c r="A33" s="117">
        <f t="shared" si="0"/>
        <v>24</v>
      </c>
      <c r="B33" s="168" t="s">
        <v>40</v>
      </c>
      <c r="C33" s="115">
        <f>+Sheet2!T17</f>
        <v>0</v>
      </c>
      <c r="D33" s="119">
        <f>+Sheet2!S17</f>
        <v>0</v>
      </c>
    </row>
    <row r="34" spans="1:4" x14ac:dyDescent="0.55000000000000004">
      <c r="A34" s="117">
        <f t="shared" si="0"/>
        <v>25</v>
      </c>
      <c r="B34" s="184" t="s">
        <v>43</v>
      </c>
      <c r="C34" s="115">
        <f>+Sheet2!T19</f>
        <v>0</v>
      </c>
      <c r="D34" s="119">
        <f>+Sheet2!S19</f>
        <v>0</v>
      </c>
    </row>
    <row r="35" spans="1:4" x14ac:dyDescent="0.55000000000000004">
      <c r="A35" s="117">
        <f t="shared" si="0"/>
        <v>26</v>
      </c>
      <c r="B35" s="168" t="s">
        <v>38</v>
      </c>
      <c r="C35" s="115">
        <f>+Sheet2!T14</f>
        <v>0</v>
      </c>
      <c r="D35" s="119">
        <f>+Sheet2!S14</f>
        <v>0</v>
      </c>
    </row>
    <row r="36" spans="1:4" x14ac:dyDescent="0.55000000000000004">
      <c r="A36" s="117">
        <f t="shared" si="0"/>
        <v>27</v>
      </c>
      <c r="B36" s="168" t="s">
        <v>39</v>
      </c>
      <c r="C36" s="115">
        <f>+Sheet2!T6</f>
        <v>0</v>
      </c>
      <c r="D36" s="119">
        <f>+Sheet2!S6</f>
        <v>0</v>
      </c>
    </row>
    <row r="37" spans="1:4" x14ac:dyDescent="0.55000000000000004">
      <c r="A37" s="117">
        <f t="shared" si="0"/>
        <v>28</v>
      </c>
      <c r="B37" s="168" t="s">
        <v>4</v>
      </c>
      <c r="C37" s="115">
        <f>+Sheet2!T13</f>
        <v>3</v>
      </c>
      <c r="D37" s="119">
        <f>+สกบ.!F19</f>
        <v>151985000</v>
      </c>
    </row>
    <row r="38" spans="1:4" x14ac:dyDescent="0.55000000000000004">
      <c r="A38" s="117">
        <f t="shared" si="0"/>
        <v>29</v>
      </c>
      <c r="B38" s="168" t="s">
        <v>41</v>
      </c>
      <c r="C38" s="115">
        <f>+Sheet2!T12</f>
        <v>0</v>
      </c>
      <c r="D38" s="119">
        <f>+Sheet2!S12</f>
        <v>0</v>
      </c>
    </row>
    <row r="39" spans="1:4" x14ac:dyDescent="0.55000000000000004">
      <c r="A39" s="117">
        <f t="shared" si="0"/>
        <v>30</v>
      </c>
      <c r="B39" s="168" t="s">
        <v>22</v>
      </c>
      <c r="C39" s="115">
        <f>+Sheet2!T10</f>
        <v>1</v>
      </c>
      <c r="D39" s="119">
        <f>+Sheet2!S10</f>
        <v>322500000</v>
      </c>
    </row>
    <row r="40" spans="1:4" x14ac:dyDescent="0.55000000000000004">
      <c r="A40" s="117">
        <f t="shared" si="0"/>
        <v>31</v>
      </c>
      <c r="B40" s="168" t="s">
        <v>44</v>
      </c>
      <c r="C40" s="115">
        <f>+Sheet2!T11</f>
        <v>0</v>
      </c>
      <c r="D40" s="119">
        <f>+Sheet2!S11</f>
        <v>0</v>
      </c>
    </row>
    <row r="41" spans="1:4" x14ac:dyDescent="0.55000000000000004">
      <c r="A41" s="117">
        <f t="shared" si="0"/>
        <v>32</v>
      </c>
      <c r="B41" s="168" t="s">
        <v>42</v>
      </c>
      <c r="C41" s="115">
        <f>+Sheet2!T7</f>
        <v>0</v>
      </c>
      <c r="D41" s="119">
        <f>+Sheet2!S7</f>
        <v>0</v>
      </c>
    </row>
    <row r="42" spans="1:4" x14ac:dyDescent="0.55000000000000004">
      <c r="A42" s="117">
        <f t="shared" si="0"/>
        <v>33</v>
      </c>
      <c r="B42" s="168" t="s">
        <v>31</v>
      </c>
      <c r="C42" s="115">
        <f>+Sheet2!T8</f>
        <v>0</v>
      </c>
      <c r="D42" s="119">
        <f>+Sheet2!S8</f>
        <v>0</v>
      </c>
    </row>
    <row r="43" spans="1:4" x14ac:dyDescent="0.55000000000000004">
      <c r="A43" s="117">
        <f t="shared" si="0"/>
        <v>34</v>
      </c>
      <c r="B43" s="168" t="s">
        <v>104</v>
      </c>
      <c r="C43" s="115">
        <f>+Sheet2!T32</f>
        <v>0</v>
      </c>
      <c r="D43" s="119">
        <f>+Sheet2!S32</f>
        <v>0</v>
      </c>
    </row>
    <row r="44" spans="1:4" x14ac:dyDescent="0.55000000000000004">
      <c r="A44" s="117">
        <f t="shared" si="0"/>
        <v>35</v>
      </c>
      <c r="B44" s="168" t="s">
        <v>130</v>
      </c>
      <c r="C44" s="115">
        <f>+Sheet2!T15</f>
        <v>0</v>
      </c>
      <c r="D44" s="119">
        <f>+Sheet2!S15</f>
        <v>0</v>
      </c>
    </row>
    <row r="45" spans="1:4" x14ac:dyDescent="0.55000000000000004">
      <c r="A45" s="117"/>
      <c r="B45" s="168"/>
      <c r="C45" s="115"/>
      <c r="D45" s="119"/>
    </row>
    <row r="46" spans="1:4" s="49" customFormat="1" x14ac:dyDescent="0.55000000000000004">
      <c r="A46" s="113"/>
      <c r="B46" s="113" t="s">
        <v>119</v>
      </c>
      <c r="C46" s="115">
        <f>SUM(C9:C45)</f>
        <v>8</v>
      </c>
      <c r="D46" s="115">
        <f>SUM(D9:D45)</f>
        <v>1132425900</v>
      </c>
    </row>
    <row r="47" spans="1:4" s="49" customFormat="1" x14ac:dyDescent="0.55000000000000004">
      <c r="A47" s="120"/>
      <c r="B47" s="120"/>
      <c r="C47" s="121"/>
      <c r="D47" s="122"/>
    </row>
    <row r="48" spans="1:4" x14ac:dyDescent="0.55000000000000004">
      <c r="C48" s="124">
        <f>+C46-C6</f>
        <v>0</v>
      </c>
      <c r="D48" s="53" t="e">
        <f>+D46-D6</f>
        <v>#REF!</v>
      </c>
    </row>
  </sheetData>
  <mergeCells count="2">
    <mergeCell ref="A1:D1"/>
    <mergeCell ref="A2:D2"/>
  </mergeCells>
  <printOptions horizontalCentered="1"/>
  <pageMargins left="0.70866141732283472" right="0.70866141732283472" top="0.51181102362204722" bottom="1.4173228346456694" header="0.31496062992125984" footer="0.86614173228346458"/>
  <pageSetup paperSize="9" orientation="portrait" r:id="rId1"/>
  <headerFooter>
    <oddHeader>&amp;L&amp;D &amp;T&amp;Rหน้า &amp;P</oddHeader>
  </headerFooter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7"/>
  <sheetViews>
    <sheetView workbookViewId="0">
      <selection activeCell="C19" sqref="C19"/>
    </sheetView>
  </sheetViews>
  <sheetFormatPr defaultRowHeight="12.75" x14ac:dyDescent="0.2"/>
  <cols>
    <col min="1" max="1" width="6.7109375" customWidth="1"/>
    <col min="2" max="2" width="14.85546875" customWidth="1"/>
    <col min="3" max="6" width="17.7109375" customWidth="1"/>
  </cols>
  <sheetData>
    <row r="1" spans="1:6" ht="27.75" x14ac:dyDescent="0.2">
      <c r="A1" s="706" t="s">
        <v>233</v>
      </c>
      <c r="B1" s="706"/>
      <c r="C1" s="706"/>
      <c r="D1" s="706"/>
      <c r="E1" s="706"/>
      <c r="F1" s="706"/>
    </row>
    <row r="2" spans="1:6" ht="27.75" x14ac:dyDescent="0.2">
      <c r="A2" s="342"/>
      <c r="B2" s="342"/>
      <c r="C2" s="342"/>
      <c r="D2" s="342"/>
    </row>
    <row r="3" spans="1:6" ht="27.75" x14ac:dyDescent="0.2">
      <c r="A3" s="342"/>
      <c r="B3" s="342"/>
      <c r="C3" s="341" t="s">
        <v>146</v>
      </c>
      <c r="D3" s="341" t="s">
        <v>29</v>
      </c>
      <c r="E3" s="341" t="s">
        <v>108</v>
      </c>
    </row>
    <row r="4" spans="1:6" ht="27.75" x14ac:dyDescent="0.55000000000000004">
      <c r="A4" s="342"/>
      <c r="B4" s="342"/>
      <c r="C4" s="49" t="s">
        <v>37</v>
      </c>
      <c r="D4" s="124">
        <f>C47</f>
        <v>5</v>
      </c>
      <c r="E4" s="47">
        <f>D47</f>
        <v>997119900</v>
      </c>
    </row>
    <row r="5" spans="1:6" ht="27.75" x14ac:dyDescent="0.55000000000000004">
      <c r="A5" s="342"/>
      <c r="B5" s="342"/>
      <c r="C5" s="49" t="s">
        <v>10</v>
      </c>
      <c r="D5" s="124">
        <f>E47</f>
        <v>3</v>
      </c>
      <c r="E5" s="47">
        <f>F47</f>
        <v>135306000</v>
      </c>
    </row>
    <row r="6" spans="1:6" ht="28.5" thickBot="1" x14ac:dyDescent="0.6">
      <c r="A6" s="341"/>
      <c r="B6" s="341"/>
      <c r="C6" s="49" t="s">
        <v>197</v>
      </c>
      <c r="D6" s="137">
        <f>+D4+D5</f>
        <v>8</v>
      </c>
      <c r="E6" s="138">
        <f>SUM(E4:E5)</f>
        <v>1132425900</v>
      </c>
    </row>
    <row r="7" spans="1:6" ht="28.5" thickTop="1" x14ac:dyDescent="0.55000000000000004">
      <c r="A7" s="341"/>
      <c r="B7" s="341"/>
      <c r="C7" s="49"/>
      <c r="D7" s="355"/>
      <c r="E7" s="356"/>
    </row>
    <row r="8" spans="1:6" ht="24" x14ac:dyDescent="0.55000000000000004">
      <c r="A8" s="773" t="s">
        <v>19</v>
      </c>
      <c r="B8" s="773" t="s">
        <v>107</v>
      </c>
      <c r="C8" s="710" t="s">
        <v>37</v>
      </c>
      <c r="D8" s="710"/>
      <c r="E8" s="710" t="s">
        <v>144</v>
      </c>
      <c r="F8" s="710"/>
    </row>
    <row r="9" spans="1:6" ht="24" x14ac:dyDescent="0.55000000000000004">
      <c r="A9" s="773"/>
      <c r="B9" s="773"/>
      <c r="C9" s="348" t="s">
        <v>29</v>
      </c>
      <c r="D9" s="348" t="s">
        <v>50</v>
      </c>
      <c r="E9" s="348" t="s">
        <v>29</v>
      </c>
      <c r="F9" s="348" t="s">
        <v>50</v>
      </c>
    </row>
    <row r="10" spans="1:6" ht="24" hidden="1" x14ac:dyDescent="0.55000000000000004">
      <c r="A10" s="109">
        <v>1</v>
      </c>
      <c r="B10" s="108" t="s">
        <v>32</v>
      </c>
      <c r="C10" s="350" t="s">
        <v>207</v>
      </c>
      <c r="D10" s="351">
        <f>ตร.!F16</f>
        <v>0</v>
      </c>
      <c r="E10" s="350" t="s">
        <v>207</v>
      </c>
      <c r="F10" s="352" t="s">
        <v>207</v>
      </c>
    </row>
    <row r="11" spans="1:6" ht="24" x14ac:dyDescent="0.55000000000000004">
      <c r="A11" s="109">
        <v>1</v>
      </c>
      <c r="B11" s="108" t="s">
        <v>14</v>
      </c>
      <c r="C11" s="350">
        <f>บช.น.!A13</f>
        <v>0</v>
      </c>
      <c r="D11" s="351">
        <f>บช.น.!F13</f>
        <v>0</v>
      </c>
      <c r="E11" s="350">
        <f>บช.น.!A18</f>
        <v>0</v>
      </c>
      <c r="F11" s="351">
        <f>บช.น.!F18</f>
        <v>0</v>
      </c>
    </row>
    <row r="12" spans="1:6" ht="24" x14ac:dyDescent="0.55000000000000004">
      <c r="A12" s="109">
        <v>2</v>
      </c>
      <c r="B12" s="108" t="s">
        <v>12</v>
      </c>
      <c r="C12" s="350">
        <f>ภ.1!A13</f>
        <v>0</v>
      </c>
      <c r="D12" s="351">
        <f>ภ.1!F13</f>
        <v>0</v>
      </c>
      <c r="E12" s="350">
        <f>ภ.1!A17</f>
        <v>0</v>
      </c>
      <c r="F12" s="351">
        <f>ภ.1!F17</f>
        <v>0</v>
      </c>
    </row>
    <row r="13" spans="1:6" ht="24" x14ac:dyDescent="0.55000000000000004">
      <c r="A13" s="109">
        <v>3</v>
      </c>
      <c r="B13" s="108" t="s">
        <v>13</v>
      </c>
      <c r="C13" s="350">
        <f>ภ.2!A15</f>
        <v>0</v>
      </c>
      <c r="D13" s="351">
        <f>ภ.2!F15</f>
        <v>0</v>
      </c>
      <c r="E13" s="350">
        <f>ภ.2!A20</f>
        <v>0</v>
      </c>
      <c r="F13" s="351">
        <f>ภ.2!F20</f>
        <v>0</v>
      </c>
    </row>
    <row r="14" spans="1:6" ht="24" x14ac:dyDescent="0.55000000000000004">
      <c r="A14" s="109">
        <v>4</v>
      </c>
      <c r="B14" s="108" t="s">
        <v>15</v>
      </c>
      <c r="C14" s="350">
        <f>+ภ.3!A15</f>
        <v>0</v>
      </c>
      <c r="D14" s="373">
        <f>+ภ.3!F15</f>
        <v>0</v>
      </c>
      <c r="E14" s="350">
        <f>ภ.3!A21</f>
        <v>0</v>
      </c>
      <c r="F14" s="351">
        <f>ภ.3!F21</f>
        <v>0</v>
      </c>
    </row>
    <row r="15" spans="1:6" ht="24" x14ac:dyDescent="0.55000000000000004">
      <c r="A15" s="109">
        <v>5</v>
      </c>
      <c r="B15" s="108" t="s">
        <v>9</v>
      </c>
      <c r="C15" s="350">
        <f>ภ.4!A15</f>
        <v>0</v>
      </c>
      <c r="D15" s="351">
        <f>ภ.4!F15</f>
        <v>0</v>
      </c>
      <c r="E15" s="350">
        <f>ภ.4!A19</f>
        <v>0</v>
      </c>
      <c r="F15" s="351">
        <f>ภ.4!F19</f>
        <v>0</v>
      </c>
    </row>
    <row r="16" spans="1:6" ht="24" x14ac:dyDescent="0.55000000000000004">
      <c r="A16" s="109">
        <v>6</v>
      </c>
      <c r="B16" s="108" t="s">
        <v>6</v>
      </c>
      <c r="C16" s="350">
        <f>+ภ.5!A13</f>
        <v>0</v>
      </c>
      <c r="D16" s="373">
        <f>+ภ.5!F13</f>
        <v>0</v>
      </c>
      <c r="E16" s="350">
        <f>ภ.5!A17</f>
        <v>0</v>
      </c>
      <c r="F16" s="351">
        <f>ภ.5!F17</f>
        <v>0</v>
      </c>
    </row>
    <row r="17" spans="1:6" ht="24" x14ac:dyDescent="0.55000000000000004">
      <c r="A17" s="109">
        <v>7</v>
      </c>
      <c r="B17" s="108" t="s">
        <v>27</v>
      </c>
      <c r="C17" s="350">
        <f>ภ.6!A13</f>
        <v>1</v>
      </c>
      <c r="D17" s="351">
        <f>ภ.6!F13</f>
        <v>5100000</v>
      </c>
      <c r="E17" s="350">
        <f>ภ.6!A27</f>
        <v>0</v>
      </c>
      <c r="F17" s="351">
        <f>ภ.6!F27</f>
        <v>0</v>
      </c>
    </row>
    <row r="18" spans="1:6" ht="24" x14ac:dyDescent="0.55000000000000004">
      <c r="A18" s="109">
        <v>8</v>
      </c>
      <c r="B18" s="108" t="s">
        <v>23</v>
      </c>
      <c r="C18" s="350">
        <f>+ภ.7!A15</f>
        <v>0</v>
      </c>
      <c r="D18" s="373">
        <f>ภ.7!F15</f>
        <v>0</v>
      </c>
      <c r="E18" s="350">
        <f>ภ.7!A19</f>
        <v>0</v>
      </c>
      <c r="F18" s="351">
        <f>ภ.7!F19</f>
        <v>0</v>
      </c>
    </row>
    <row r="19" spans="1:6" ht="24" x14ac:dyDescent="0.55000000000000004">
      <c r="A19" s="109">
        <v>9</v>
      </c>
      <c r="B19" s="108" t="s">
        <v>24</v>
      </c>
      <c r="C19" s="350">
        <f>+ภ.8!A15</f>
        <v>0</v>
      </c>
      <c r="D19" s="373">
        <f>+ภ.8!F15</f>
        <v>0</v>
      </c>
      <c r="E19" s="350">
        <f>ภ.8!A19</f>
        <v>1</v>
      </c>
      <c r="F19" s="351">
        <f>ภ.8!F19</f>
        <v>24407100</v>
      </c>
    </row>
    <row r="20" spans="1:6" ht="24" x14ac:dyDescent="0.55000000000000004">
      <c r="A20" s="109">
        <v>10</v>
      </c>
      <c r="B20" s="108" t="s">
        <v>1</v>
      </c>
      <c r="C20" s="350">
        <f>ภ.9!A13</f>
        <v>0</v>
      </c>
      <c r="D20" s="351">
        <f>ภ.9!F13</f>
        <v>0</v>
      </c>
      <c r="E20" s="350">
        <f>ภ.9!A17</f>
        <v>0</v>
      </c>
      <c r="F20" s="351">
        <f>ภ.9!F17</f>
        <v>0</v>
      </c>
    </row>
    <row r="21" spans="1:6" ht="24" x14ac:dyDescent="0.55000000000000004">
      <c r="A21" s="109">
        <v>11</v>
      </c>
      <c r="B21" s="108" t="s">
        <v>7</v>
      </c>
      <c r="C21" s="350">
        <f>ศชต.!A16</f>
        <v>0</v>
      </c>
      <c r="D21" s="351">
        <f>ศชต.!F16</f>
        <v>0</v>
      </c>
      <c r="E21" s="350">
        <f>ศชต.!A20</f>
        <v>0</v>
      </c>
      <c r="F21" s="351">
        <f>ศชต.!F20</f>
        <v>0</v>
      </c>
    </row>
    <row r="22" spans="1:6" ht="24" x14ac:dyDescent="0.55000000000000004">
      <c r="A22" s="109">
        <v>12</v>
      </c>
      <c r="B22" s="108" t="s">
        <v>16</v>
      </c>
      <c r="C22" s="350">
        <f>บช.ก.!A13</f>
        <v>0</v>
      </c>
      <c r="D22" s="351">
        <f>บช.ก.!F13</f>
        <v>0</v>
      </c>
      <c r="E22" s="350">
        <f>บช.ก.!A17</f>
        <v>0</v>
      </c>
      <c r="F22" s="351">
        <f>บช.ก.!F17</f>
        <v>0</v>
      </c>
    </row>
    <row r="23" spans="1:6" ht="24" x14ac:dyDescent="0.55000000000000004">
      <c r="A23" s="109">
        <v>13</v>
      </c>
      <c r="B23" s="349" t="s">
        <v>30</v>
      </c>
      <c r="C23" s="350">
        <f>บช.ปส.!A13</f>
        <v>1</v>
      </c>
      <c r="D23" s="351">
        <f>บช.ปส.!F13</f>
        <v>556854900</v>
      </c>
      <c r="E23" s="352" t="s">
        <v>207</v>
      </c>
      <c r="F23" s="372" t="s">
        <v>207</v>
      </c>
    </row>
    <row r="24" spans="1:6" ht="24" x14ac:dyDescent="0.55000000000000004">
      <c r="A24" s="109">
        <v>14</v>
      </c>
      <c r="B24" s="108" t="s">
        <v>11</v>
      </c>
      <c r="C24" s="350">
        <f>บช.ส.!A14</f>
        <v>0</v>
      </c>
      <c r="D24" s="351">
        <f>บช.ส.!F14</f>
        <v>0</v>
      </c>
      <c r="E24" s="350">
        <f>บช.ส.!A19</f>
        <v>0</v>
      </c>
      <c r="F24" s="351">
        <f>บช.ส.!F19</f>
        <v>0</v>
      </c>
    </row>
    <row r="25" spans="1:6" ht="24" x14ac:dyDescent="0.55000000000000004">
      <c r="A25" s="109">
        <v>15</v>
      </c>
      <c r="B25" s="108" t="s">
        <v>17</v>
      </c>
      <c r="C25" s="350" t="s">
        <v>207</v>
      </c>
      <c r="D25" s="351">
        <f>สตม.!F22</f>
        <v>0</v>
      </c>
      <c r="E25" s="350">
        <f>สตม.!A27</f>
        <v>0</v>
      </c>
      <c r="F25" s="351">
        <f>สตม.!F27</f>
        <v>0</v>
      </c>
    </row>
    <row r="26" spans="1:6" ht="24" x14ac:dyDescent="0.55000000000000004">
      <c r="A26" s="109">
        <v>16</v>
      </c>
      <c r="B26" s="108" t="s">
        <v>0</v>
      </c>
      <c r="C26" s="350">
        <f>บช.ตชด.!A13</f>
        <v>0</v>
      </c>
      <c r="D26" s="351">
        <f>บช.ตชด.!F13</f>
        <v>0</v>
      </c>
      <c r="E26" s="350">
        <f>บช.ตชด.!A17</f>
        <v>1</v>
      </c>
      <c r="F26" s="351">
        <f>บช.ตชด.!F17</f>
        <v>59373200</v>
      </c>
    </row>
    <row r="27" spans="1:6" ht="24" x14ac:dyDescent="0.55000000000000004">
      <c r="A27" s="109">
        <v>17</v>
      </c>
      <c r="B27" s="108" t="s">
        <v>153</v>
      </c>
      <c r="C27" s="350">
        <f>สง.นรป.!A13</f>
        <v>0</v>
      </c>
      <c r="D27" s="351">
        <f>สง.นรป.!F13</f>
        <v>0</v>
      </c>
      <c r="E27" s="352" t="s">
        <v>207</v>
      </c>
      <c r="F27" s="374" t="s">
        <v>207</v>
      </c>
    </row>
    <row r="28" spans="1:6" ht="24" x14ac:dyDescent="0.55000000000000004">
      <c r="A28" s="109">
        <v>18</v>
      </c>
      <c r="B28" s="108" t="s">
        <v>5</v>
      </c>
      <c r="C28" s="350">
        <f>สพฐ.ตร.!A13</f>
        <v>0</v>
      </c>
      <c r="D28" s="351">
        <f>สพฐ.ตร.!F13</f>
        <v>0</v>
      </c>
      <c r="E28" s="350">
        <f>สพฐ.ตร.!A18</f>
        <v>0</v>
      </c>
      <c r="F28" s="351">
        <f>สพฐ.ตร.!F18</f>
        <v>12205700</v>
      </c>
    </row>
    <row r="29" spans="1:6" ht="24" x14ac:dyDescent="0.55000000000000004">
      <c r="A29" s="109">
        <v>19</v>
      </c>
      <c r="B29" s="108" t="s">
        <v>2</v>
      </c>
      <c r="C29" s="350">
        <f>สทส.!A13</f>
        <v>0</v>
      </c>
      <c r="D29" s="351">
        <f>สทส.!F13</f>
        <v>0</v>
      </c>
      <c r="E29" s="350">
        <f>สทส.!A18</f>
        <v>0</v>
      </c>
      <c r="F29" s="351">
        <f>สทส.!F18</f>
        <v>0</v>
      </c>
    </row>
    <row r="30" spans="1:6" ht="24" x14ac:dyDescent="0.55000000000000004">
      <c r="A30" s="109">
        <v>20</v>
      </c>
      <c r="B30" s="108" t="s">
        <v>34</v>
      </c>
      <c r="C30" s="350">
        <f>บช.ศ.!A13</f>
        <v>0</v>
      </c>
      <c r="D30" s="351">
        <f>บช.ศ.!F13</f>
        <v>0</v>
      </c>
      <c r="E30" s="350">
        <f>บช.ศ.!A18</f>
        <v>0</v>
      </c>
      <c r="F30" s="351">
        <f>บช.ศ.!F18</f>
        <v>0</v>
      </c>
    </row>
    <row r="31" spans="1:6" ht="24" x14ac:dyDescent="0.55000000000000004">
      <c r="A31" s="109">
        <v>21</v>
      </c>
      <c r="B31" s="108" t="s">
        <v>35</v>
      </c>
      <c r="C31" s="350">
        <f>รร.นรต.!A14</f>
        <v>0</v>
      </c>
      <c r="D31" s="351">
        <f>รร.นรต.!F14</f>
        <v>0</v>
      </c>
      <c r="E31" s="350">
        <f>+รร.นรต.!A18</f>
        <v>0</v>
      </c>
      <c r="F31" s="373">
        <f>+รร.นรต.!F18</f>
        <v>0</v>
      </c>
    </row>
    <row r="32" spans="1:6" ht="24" x14ac:dyDescent="0.55000000000000004">
      <c r="A32" s="109">
        <v>22</v>
      </c>
      <c r="B32" s="108" t="s">
        <v>28</v>
      </c>
      <c r="C32" s="350">
        <f>รพ.ตร.!A14</f>
        <v>0</v>
      </c>
      <c r="D32" s="351">
        <f>รพ.ตร.!F14</f>
        <v>0</v>
      </c>
      <c r="E32" s="350">
        <f>+รพ.ตร.!A18</f>
        <v>0</v>
      </c>
      <c r="F32" s="359">
        <f>รพ.ตร.!F18</f>
        <v>0</v>
      </c>
    </row>
    <row r="33" spans="1:6" ht="24" x14ac:dyDescent="0.55000000000000004">
      <c r="A33" s="109">
        <v>23</v>
      </c>
      <c r="B33" s="108" t="s">
        <v>41</v>
      </c>
      <c r="C33" s="350">
        <f>สยศ.ตร.!A19</f>
        <v>0</v>
      </c>
      <c r="D33" s="351">
        <f>สยศ.ตร.!F14</f>
        <v>0</v>
      </c>
      <c r="E33" s="352" t="s">
        <v>207</v>
      </c>
      <c r="F33" s="374" t="s">
        <v>207</v>
      </c>
    </row>
    <row r="34" spans="1:6" ht="24" x14ac:dyDescent="0.55000000000000004">
      <c r="A34" s="109">
        <v>24</v>
      </c>
      <c r="B34" s="108" t="s">
        <v>4</v>
      </c>
      <c r="C34" s="350">
        <f>สกบ.!A14</f>
        <v>2</v>
      </c>
      <c r="D34" s="351">
        <f>สกบ.!F14</f>
        <v>112665000</v>
      </c>
      <c r="E34" s="350">
        <f>สกบ.!A18</f>
        <v>1</v>
      </c>
      <c r="F34" s="351">
        <f>สกบ.!F18</f>
        <v>39320000</v>
      </c>
    </row>
    <row r="35" spans="1:6" ht="24" x14ac:dyDescent="0.55000000000000004">
      <c r="A35" s="109">
        <v>25</v>
      </c>
      <c r="B35" s="108" t="s">
        <v>38</v>
      </c>
      <c r="C35" s="350">
        <f>สกพ.!A13</f>
        <v>0</v>
      </c>
      <c r="D35" s="351">
        <f>สกพ.!F13</f>
        <v>0</v>
      </c>
      <c r="E35" s="350">
        <f>สกพ.!A17</f>
        <v>0</v>
      </c>
      <c r="F35" s="351">
        <f>สกพ.!F17</f>
        <v>0</v>
      </c>
    </row>
    <row r="36" spans="1:6" ht="24" x14ac:dyDescent="0.55000000000000004">
      <c r="A36" s="109">
        <v>26</v>
      </c>
      <c r="B36" s="108" t="s">
        <v>130</v>
      </c>
      <c r="C36" s="350">
        <f>+สงป.!A14</f>
        <v>0</v>
      </c>
      <c r="D36" s="351">
        <f>สงป.!F14</f>
        <v>0</v>
      </c>
      <c r="E36" s="352" t="s">
        <v>207</v>
      </c>
      <c r="F36" s="374" t="s">
        <v>207</v>
      </c>
    </row>
    <row r="37" spans="1:6" ht="24" x14ac:dyDescent="0.55000000000000004">
      <c r="A37" s="109">
        <v>27</v>
      </c>
      <c r="B37" s="108" t="s">
        <v>45</v>
      </c>
      <c r="C37" s="350">
        <f>กมค.!A13</f>
        <v>0</v>
      </c>
      <c r="D37" s="351">
        <f>กมค.!F13</f>
        <v>0</v>
      </c>
      <c r="E37" s="350">
        <f>กมค.!A17</f>
        <v>0</v>
      </c>
      <c r="F37" s="351">
        <f>กมค.!F17</f>
        <v>0</v>
      </c>
    </row>
    <row r="38" spans="1:6" ht="24" x14ac:dyDescent="0.55000000000000004">
      <c r="A38" s="109">
        <v>28</v>
      </c>
      <c r="B38" s="108" t="s">
        <v>40</v>
      </c>
      <c r="C38" s="350">
        <f>+สง.ก.ตร.!A13</f>
        <v>0</v>
      </c>
      <c r="D38" s="351">
        <f>สง.ก.ตร.!F13</f>
        <v>0</v>
      </c>
      <c r="E38" s="352" t="s">
        <v>207</v>
      </c>
      <c r="F38" s="374" t="s">
        <v>207</v>
      </c>
    </row>
    <row r="39" spans="1:6" ht="24" x14ac:dyDescent="0.55000000000000004">
      <c r="A39" s="109">
        <v>29</v>
      </c>
      <c r="B39" s="108" t="s">
        <v>36</v>
      </c>
      <c r="C39" s="350">
        <f>จต.!A13</f>
        <v>0</v>
      </c>
      <c r="D39" s="351">
        <f>จต.!F13</f>
        <v>0</v>
      </c>
      <c r="E39" s="352" t="s">
        <v>207</v>
      </c>
      <c r="F39" s="374" t="s">
        <v>207</v>
      </c>
    </row>
    <row r="40" spans="1:6" ht="24" x14ac:dyDescent="0.55000000000000004">
      <c r="A40" s="109">
        <v>30</v>
      </c>
      <c r="B40" s="108" t="s">
        <v>43</v>
      </c>
      <c r="C40" s="350" t="s">
        <v>207</v>
      </c>
      <c r="D40" s="372">
        <f>สตส.!F13</f>
        <v>0</v>
      </c>
      <c r="E40" s="352" t="s">
        <v>207</v>
      </c>
      <c r="F40" s="374" t="s">
        <v>207</v>
      </c>
    </row>
    <row r="41" spans="1:6" ht="24" x14ac:dyDescent="0.55000000000000004">
      <c r="A41" s="109">
        <v>31</v>
      </c>
      <c r="B41" s="108" t="s">
        <v>39</v>
      </c>
      <c r="C41" s="350">
        <f>+สลก.ตร.!A14</f>
        <v>0</v>
      </c>
      <c r="D41" s="373">
        <f>+สลก.ตร.!F14</f>
        <v>0</v>
      </c>
      <c r="E41" s="352" t="s">
        <v>207</v>
      </c>
      <c r="F41" s="374" t="s">
        <v>207</v>
      </c>
    </row>
    <row r="42" spans="1:6" ht="24" x14ac:dyDescent="0.55000000000000004">
      <c r="A42" s="109">
        <v>32</v>
      </c>
      <c r="B42" s="108" t="s">
        <v>42</v>
      </c>
      <c r="C42" s="350">
        <f>+ตท.!A16</f>
        <v>0</v>
      </c>
      <c r="D42" s="373">
        <f>+ตท.!F16</f>
        <v>0</v>
      </c>
      <c r="E42" s="352" t="s">
        <v>207</v>
      </c>
      <c r="F42" s="374" t="s">
        <v>207</v>
      </c>
    </row>
    <row r="43" spans="1:6" ht="24" x14ac:dyDescent="0.55000000000000004">
      <c r="A43" s="109">
        <v>33</v>
      </c>
      <c r="B43" s="108" t="s">
        <v>31</v>
      </c>
      <c r="C43" s="350">
        <f>สท.!A13</f>
        <v>0</v>
      </c>
      <c r="D43" s="351">
        <f>สท.!F13</f>
        <v>0</v>
      </c>
      <c r="E43" s="352" t="s">
        <v>207</v>
      </c>
      <c r="F43" s="374" t="s">
        <v>207</v>
      </c>
    </row>
    <row r="44" spans="1:6" ht="24" x14ac:dyDescent="0.55000000000000004">
      <c r="A44" s="109">
        <v>34</v>
      </c>
      <c r="B44" s="108" t="s">
        <v>152</v>
      </c>
      <c r="C44" s="350" t="s">
        <v>207</v>
      </c>
      <c r="D44" s="351">
        <f>สง.ก.ต.ช.!F13</f>
        <v>0</v>
      </c>
      <c r="E44" s="352" t="s">
        <v>207</v>
      </c>
      <c r="F44" s="374" t="s">
        <v>207</v>
      </c>
    </row>
    <row r="45" spans="1:6" ht="24" x14ac:dyDescent="0.55000000000000004">
      <c r="A45" s="109">
        <v>35</v>
      </c>
      <c r="B45" s="108" t="s">
        <v>206</v>
      </c>
      <c r="C45" s="350">
        <f>บ.ตร.!A13</f>
        <v>1</v>
      </c>
      <c r="D45" s="351">
        <f>บ.ตร.!F13</f>
        <v>322500000</v>
      </c>
      <c r="E45" s="350">
        <f>บ.ตร.!A17</f>
        <v>0</v>
      </c>
      <c r="F45" s="351">
        <f>บ.ตร.!F17</f>
        <v>0</v>
      </c>
    </row>
    <row r="46" spans="1:6" ht="24" x14ac:dyDescent="0.55000000000000004">
      <c r="A46" s="109">
        <v>36</v>
      </c>
      <c r="B46" s="108" t="s">
        <v>44</v>
      </c>
      <c r="C46" s="350">
        <f>วน.!A13</f>
        <v>0</v>
      </c>
      <c r="D46" s="351">
        <f>วน.!F13</f>
        <v>0</v>
      </c>
      <c r="E46" s="352" t="s">
        <v>207</v>
      </c>
      <c r="F46" s="354" t="s">
        <v>207</v>
      </c>
    </row>
    <row r="47" spans="1:6" ht="24" x14ac:dyDescent="0.55000000000000004">
      <c r="A47" s="38"/>
      <c r="B47" s="353" t="s">
        <v>197</v>
      </c>
      <c r="C47" s="109">
        <f>SUM(C10:C46)</f>
        <v>5</v>
      </c>
      <c r="D47" s="133">
        <f>SUM(D10:D46)</f>
        <v>997119900</v>
      </c>
      <c r="E47" s="109">
        <f>SUM(E11:E46)</f>
        <v>3</v>
      </c>
      <c r="F47" s="133">
        <f>SUM(F10:F46)</f>
        <v>135306000</v>
      </c>
    </row>
  </sheetData>
  <mergeCells count="5">
    <mergeCell ref="C8:D8"/>
    <mergeCell ref="E8:F8"/>
    <mergeCell ref="B8:B9"/>
    <mergeCell ref="A8:A9"/>
    <mergeCell ref="A1:F1"/>
  </mergeCells>
  <pageMargins left="0.70866141732283472" right="0.70866141732283472" top="0.74803149606299213" bottom="0.74803149606299213" header="0.31496062992125984" footer="0.31496062992125984"/>
  <pageSetup paperSize="9" scale="95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workbookViewId="0">
      <selection activeCell="J13" sqref="J13"/>
    </sheetView>
  </sheetViews>
  <sheetFormatPr defaultRowHeight="12.75" x14ac:dyDescent="0.2"/>
  <cols>
    <col min="1" max="1" width="6.85546875" customWidth="1"/>
    <col min="2" max="2" width="9" customWidth="1"/>
    <col min="3" max="3" width="62.7109375" customWidth="1"/>
    <col min="4" max="4" width="9.28515625" customWidth="1"/>
    <col min="5" max="5" width="14.7109375" customWidth="1"/>
    <col min="6" max="6" width="15.28515625" bestFit="1" customWidth="1"/>
  </cols>
  <sheetData>
    <row r="1" spans="1:11" ht="24" x14ac:dyDescent="0.55000000000000004">
      <c r="A1" s="774" t="s">
        <v>257</v>
      </c>
      <c r="B1" s="774"/>
      <c r="C1" s="774"/>
      <c r="D1" s="774"/>
      <c r="E1" s="774"/>
      <c r="F1" s="774"/>
    </row>
    <row r="2" spans="1:11" ht="24" x14ac:dyDescent="0.55000000000000004">
      <c r="A2" s="774" t="s">
        <v>258</v>
      </c>
      <c r="B2" s="774"/>
      <c r="C2" s="774"/>
      <c r="D2" s="774"/>
      <c r="E2" s="774"/>
      <c r="F2" s="774"/>
    </row>
    <row r="4" spans="1:11" ht="24" x14ac:dyDescent="0.55000000000000004">
      <c r="A4" s="376" t="s">
        <v>19</v>
      </c>
      <c r="B4" s="377" t="s">
        <v>107</v>
      </c>
      <c r="C4" s="375" t="s">
        <v>29</v>
      </c>
      <c r="D4" s="377" t="s">
        <v>205</v>
      </c>
      <c r="E4" s="377" t="s">
        <v>235</v>
      </c>
      <c r="F4" s="378" t="s">
        <v>50</v>
      </c>
    </row>
    <row r="5" spans="1:11" ht="24.75" thickBot="1" x14ac:dyDescent="0.6">
      <c r="A5" s="379">
        <f>+A6+A7</f>
        <v>9</v>
      </c>
      <c r="B5" s="380"/>
      <c r="C5" s="381" t="s">
        <v>236</v>
      </c>
      <c r="D5" s="380"/>
      <c r="E5" s="380"/>
      <c r="F5" s="382">
        <f>+F6+F7</f>
        <v>1958402000</v>
      </c>
    </row>
    <row r="6" spans="1:11" ht="24.75" thickTop="1" x14ac:dyDescent="0.55000000000000004">
      <c r="A6" s="417">
        <f>+A9+A17+A28+A84+A137+A201+A237+A280+A289+A335+A365+A421+A458+A494+A517+A531+A645+A671+A687+A731+A746+A787+A792+A803+A829+A851+A867+A885+A893+A899+A903+A914+A928+A938+A942+A961+A968</f>
        <v>6</v>
      </c>
      <c r="B6" s="383"/>
      <c r="C6" s="384" t="s">
        <v>37</v>
      </c>
      <c r="D6" s="383"/>
      <c r="E6" s="383"/>
      <c r="F6" s="385">
        <f>+F9+F17+F28+F84+F137+F201+F237+F280+F289+F335+F365+F421+F458+F494+F517+F531+F645+F671+F687+F731+F746+F787+F792+F803+F829+F851+F867+F885+F893+F899+F903+F914+F928+F938+F942+F961+F968</f>
        <v>1948055000</v>
      </c>
    </row>
    <row r="7" spans="1:11" ht="24.75" thickBot="1" x14ac:dyDescent="0.6">
      <c r="A7" s="416">
        <f>+A13+A22+A48+A88+A144+A215+A247+A281+A303+A343+A378+A452+A491+A511+A518+A591+A661+A682+A717+A742+A783+A789+A800+A821+A842+A864+A880+A890+A896+A900+A911+A925+A935+A939+A955+A965+A977</f>
        <v>3</v>
      </c>
      <c r="B7" s="386"/>
      <c r="C7" s="387" t="s">
        <v>10</v>
      </c>
      <c r="D7" s="386"/>
      <c r="E7" s="386"/>
      <c r="F7" s="388">
        <f>+F13+F22+F48+F88+F144+F215+F247+F281+F303+F343+F378+F452+F491+F511+F518+F591+F661+F682+F717+F742+F783+F789+F800+F821+F842+F864+F880+F890+F896+F900+F911+F925+F935+F939+F955+F965+F977</f>
        <v>10347000</v>
      </c>
    </row>
    <row r="8" spans="1:11" ht="25.5" thickTop="1" thickBot="1" x14ac:dyDescent="0.6">
      <c r="A8" s="389">
        <f>+A9+A13</f>
        <v>2</v>
      </c>
      <c r="B8" s="383"/>
      <c r="C8" s="390" t="s">
        <v>237</v>
      </c>
      <c r="D8" s="383"/>
      <c r="E8" s="383"/>
      <c r="F8" s="382">
        <f>+F9+F13</f>
        <v>175000000</v>
      </c>
    </row>
    <row r="9" spans="1:11" ht="25.5" thickTop="1" thickBot="1" x14ac:dyDescent="0.6">
      <c r="A9" s="391">
        <f>+A11</f>
        <v>2</v>
      </c>
      <c r="B9" s="383"/>
      <c r="C9" s="384" t="s">
        <v>37</v>
      </c>
      <c r="D9" s="383"/>
      <c r="E9" s="383"/>
      <c r="F9" s="392">
        <f>SUM(F10:F12)</f>
        <v>175000000</v>
      </c>
    </row>
    <row r="10" spans="1:11" ht="24" x14ac:dyDescent="0.2">
      <c r="A10" s="393">
        <v>1</v>
      </c>
      <c r="B10" s="394"/>
      <c r="C10" s="395" t="s">
        <v>238</v>
      </c>
      <c r="D10" s="396"/>
      <c r="E10" s="393"/>
      <c r="F10" s="397">
        <v>123510000</v>
      </c>
      <c r="K10" s="362"/>
    </row>
    <row r="11" spans="1:11" ht="24" x14ac:dyDescent="0.2">
      <c r="A11" s="393">
        <f>+A10+1</f>
        <v>2</v>
      </c>
      <c r="B11" s="394"/>
      <c r="C11" s="395" t="s">
        <v>239</v>
      </c>
      <c r="D11" s="396" t="s">
        <v>240</v>
      </c>
      <c r="E11" s="393"/>
      <c r="F11" s="398">
        <v>51490000</v>
      </c>
    </row>
    <row r="12" spans="1:11" ht="24" x14ac:dyDescent="0.2">
      <c r="A12" s="393"/>
      <c r="B12" s="394"/>
      <c r="C12" s="395"/>
      <c r="D12" s="396"/>
      <c r="E12" s="399"/>
      <c r="F12" s="398"/>
    </row>
    <row r="13" spans="1:11" ht="24.75" thickBot="1" x14ac:dyDescent="0.6">
      <c r="A13" s="391">
        <f>+A14</f>
        <v>0</v>
      </c>
      <c r="B13" s="400"/>
      <c r="C13" s="384" t="s">
        <v>10</v>
      </c>
      <c r="D13" s="401"/>
      <c r="E13" s="402"/>
      <c r="F13" s="403">
        <f>+F14</f>
        <v>0</v>
      </c>
    </row>
    <row r="14" spans="1:11" ht="24" x14ac:dyDescent="0.55000000000000004">
      <c r="A14" s="404"/>
      <c r="B14" s="405"/>
      <c r="C14" s="406"/>
      <c r="D14" s="404"/>
      <c r="E14" s="404"/>
      <c r="F14" s="397"/>
    </row>
    <row r="15" spans="1:11" ht="24.75" thickBot="1" x14ac:dyDescent="0.6">
      <c r="A15" s="407"/>
      <c r="B15" s="408"/>
      <c r="C15" s="409"/>
      <c r="D15" s="407"/>
      <c r="E15" s="407"/>
      <c r="F15" s="410"/>
    </row>
    <row r="16" spans="1:11" ht="48.75" thickBot="1" x14ac:dyDescent="0.6">
      <c r="A16" s="422">
        <f>+A17+A22</f>
        <v>6</v>
      </c>
      <c r="B16" s="411"/>
      <c r="C16" s="421" t="s">
        <v>241</v>
      </c>
      <c r="D16" s="411"/>
      <c r="E16" s="411"/>
      <c r="F16" s="412">
        <f>+F17+F22</f>
        <v>12402000</v>
      </c>
    </row>
    <row r="17" spans="1:11" ht="25.5" thickTop="1" thickBot="1" x14ac:dyDescent="0.6">
      <c r="A17" s="413">
        <f>+A20</f>
        <v>3</v>
      </c>
      <c r="B17" s="411"/>
      <c r="C17" s="384" t="s">
        <v>37</v>
      </c>
      <c r="D17" s="411"/>
      <c r="E17" s="411"/>
      <c r="F17" s="414">
        <f>SUM(F18:F20)</f>
        <v>2055000</v>
      </c>
    </row>
    <row r="18" spans="1:11" ht="72" x14ac:dyDescent="0.2">
      <c r="A18" s="393">
        <v>1</v>
      </c>
      <c r="B18" s="394"/>
      <c r="C18" s="395" t="s">
        <v>242</v>
      </c>
      <c r="D18" s="396" t="s">
        <v>243</v>
      </c>
      <c r="E18" s="399"/>
      <c r="F18" s="397">
        <v>1677000</v>
      </c>
    </row>
    <row r="19" spans="1:11" ht="72" x14ac:dyDescent="0.2">
      <c r="A19" s="393">
        <v>2</v>
      </c>
      <c r="B19" s="394"/>
      <c r="C19" s="395" t="s">
        <v>244</v>
      </c>
      <c r="D19" s="396" t="s">
        <v>245</v>
      </c>
      <c r="E19" s="399"/>
      <c r="F19" s="398">
        <v>90000</v>
      </c>
    </row>
    <row r="20" spans="1:11" ht="72" x14ac:dyDescent="0.2">
      <c r="A20" s="393">
        <v>3</v>
      </c>
      <c r="B20" s="394"/>
      <c r="C20" s="395" t="s">
        <v>246</v>
      </c>
      <c r="D20" s="396" t="s">
        <v>247</v>
      </c>
      <c r="E20" s="399"/>
      <c r="F20" s="398">
        <v>288000</v>
      </c>
    </row>
    <row r="21" spans="1:11" ht="24" x14ac:dyDescent="0.2">
      <c r="A21" s="418"/>
      <c r="B21" s="400"/>
      <c r="C21" s="419"/>
      <c r="D21" s="401"/>
      <c r="E21" s="402"/>
      <c r="F21" s="420"/>
    </row>
    <row r="22" spans="1:11" ht="24.75" thickBot="1" x14ac:dyDescent="0.6">
      <c r="A22" s="391">
        <f>+A25</f>
        <v>3</v>
      </c>
      <c r="B22" s="400"/>
      <c r="C22" s="384" t="s">
        <v>10</v>
      </c>
      <c r="D22" s="401"/>
      <c r="E22" s="402"/>
      <c r="F22" s="415">
        <f>SUM(F23:F25)</f>
        <v>10347000</v>
      </c>
    </row>
    <row r="23" spans="1:11" ht="120" x14ac:dyDescent="0.2">
      <c r="A23" s="393">
        <v>1</v>
      </c>
      <c r="B23" s="394"/>
      <c r="C23" s="395" t="s">
        <v>250</v>
      </c>
      <c r="D23" s="393" t="s">
        <v>251</v>
      </c>
      <c r="E23" s="393"/>
      <c r="F23" s="397">
        <v>1500000</v>
      </c>
    </row>
    <row r="24" spans="1:11" ht="48" x14ac:dyDescent="0.2">
      <c r="A24" s="393">
        <v>2</v>
      </c>
      <c r="B24" s="394"/>
      <c r="C24" s="395" t="s">
        <v>248</v>
      </c>
      <c r="D24" s="393" t="s">
        <v>249</v>
      </c>
      <c r="E24" s="393"/>
      <c r="F24" s="397">
        <v>7864000</v>
      </c>
    </row>
    <row r="25" spans="1:11" ht="72.75" thickBot="1" x14ac:dyDescent="0.25">
      <c r="A25" s="393">
        <v>3</v>
      </c>
      <c r="B25" s="394"/>
      <c r="C25" s="395" t="s">
        <v>252</v>
      </c>
      <c r="D25" s="393" t="s">
        <v>253</v>
      </c>
      <c r="E25" s="393"/>
      <c r="F25" s="398">
        <v>983000</v>
      </c>
    </row>
    <row r="26" spans="1:11" ht="24.75" thickBot="1" x14ac:dyDescent="0.6">
      <c r="A26" s="389">
        <f>+A27+A31</f>
        <v>2</v>
      </c>
      <c r="B26" s="383"/>
      <c r="C26" s="390" t="s">
        <v>254</v>
      </c>
      <c r="D26" s="383"/>
      <c r="E26" s="383"/>
      <c r="F26" s="382">
        <f>+F27+F31</f>
        <v>1976000000</v>
      </c>
    </row>
    <row r="27" spans="1:11" ht="25.5" thickTop="1" thickBot="1" x14ac:dyDescent="0.6">
      <c r="A27" s="391">
        <f>+A29</f>
        <v>2</v>
      </c>
      <c r="B27" s="383"/>
      <c r="C27" s="384" t="s">
        <v>37</v>
      </c>
      <c r="D27" s="383"/>
      <c r="E27" s="383"/>
      <c r="F27" s="392">
        <f>SUM(F28:F30)</f>
        <v>1976000000</v>
      </c>
    </row>
    <row r="28" spans="1:11" ht="24" x14ac:dyDescent="0.2">
      <c r="A28" s="393">
        <v>1</v>
      </c>
      <c r="B28" s="394"/>
      <c r="C28" s="395" t="s">
        <v>255</v>
      </c>
      <c r="D28" s="396"/>
      <c r="E28" s="393"/>
      <c r="F28" s="397">
        <v>1771000000</v>
      </c>
      <c r="K28" s="362"/>
    </row>
    <row r="29" spans="1:11" ht="24" x14ac:dyDescent="0.2">
      <c r="A29" s="393">
        <f>+A28+1</f>
        <v>2</v>
      </c>
      <c r="B29" s="394"/>
      <c r="C29" s="395" t="s">
        <v>256</v>
      </c>
      <c r="D29" s="396"/>
      <c r="E29" s="393"/>
      <c r="F29" s="398">
        <v>205000000</v>
      </c>
    </row>
    <row r="30" spans="1:11" ht="24" x14ac:dyDescent="0.2">
      <c r="A30" s="393"/>
      <c r="B30" s="394"/>
      <c r="C30" s="395"/>
      <c r="D30" s="396"/>
      <c r="E30" s="399"/>
      <c r="F30" s="398"/>
    </row>
    <row r="31" spans="1:11" ht="24.75" thickBot="1" x14ac:dyDescent="0.6">
      <c r="A31" s="391">
        <f>+A32</f>
        <v>0</v>
      </c>
      <c r="B31" s="400"/>
      <c r="C31" s="384" t="s">
        <v>10</v>
      </c>
      <c r="D31" s="401"/>
      <c r="E31" s="402"/>
      <c r="F31" s="403">
        <f>+F32</f>
        <v>0</v>
      </c>
    </row>
    <row r="32" spans="1:11" ht="24" x14ac:dyDescent="0.55000000000000004">
      <c r="A32" s="404"/>
      <c r="B32" s="405"/>
      <c r="C32" s="406"/>
      <c r="D32" s="404"/>
      <c r="E32" s="404"/>
      <c r="F32" s="397"/>
    </row>
    <row r="33" spans="1:6" ht="24.75" thickBot="1" x14ac:dyDescent="0.6">
      <c r="A33" s="407"/>
      <c r="B33" s="408"/>
      <c r="C33" s="409"/>
      <c r="D33" s="407"/>
      <c r="E33" s="407"/>
      <c r="F33" s="410"/>
    </row>
  </sheetData>
  <mergeCells count="2">
    <mergeCell ref="A1:F1"/>
    <mergeCell ref="A2:F2"/>
  </mergeCells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7"/>
  <sheetViews>
    <sheetView topLeftCell="B1" workbookViewId="0">
      <selection activeCell="L15" sqref="L15"/>
    </sheetView>
  </sheetViews>
  <sheetFormatPr defaultRowHeight="24" x14ac:dyDescent="0.55000000000000004"/>
  <cols>
    <col min="1" max="1" width="0" style="131" hidden="1" customWidth="1"/>
    <col min="2" max="5" width="9.140625" style="38"/>
    <col min="6" max="6" width="18.7109375" style="38" customWidth="1"/>
    <col min="7" max="16384" width="9.140625" style="38"/>
  </cols>
  <sheetData>
    <row r="1" spans="1:10" s="40" customFormat="1" x14ac:dyDescent="0.55000000000000004">
      <c r="A1" s="157"/>
      <c r="B1" s="759" t="s">
        <v>131</v>
      </c>
      <c r="C1" s="759"/>
      <c r="D1" s="759"/>
      <c r="E1" s="759"/>
      <c r="F1" s="759"/>
      <c r="G1" s="759"/>
    </row>
    <row r="2" spans="1:10" s="40" customFormat="1" x14ac:dyDescent="0.55000000000000004">
      <c r="A2" s="157"/>
      <c r="B2" s="759" t="s">
        <v>126</v>
      </c>
      <c r="C2" s="759"/>
      <c r="D2" s="759"/>
      <c r="E2" s="759"/>
      <c r="F2" s="759"/>
      <c r="G2" s="759"/>
      <c r="J2" s="169"/>
    </row>
    <row r="3" spans="1:10" s="40" customFormat="1" x14ac:dyDescent="0.55000000000000004">
      <c r="A3" s="157"/>
      <c r="B3" s="759" t="s">
        <v>134</v>
      </c>
      <c r="C3" s="759"/>
      <c r="D3" s="759"/>
      <c r="E3" s="759"/>
      <c r="F3" s="759"/>
      <c r="G3" s="759"/>
    </row>
    <row r="4" spans="1:10" s="40" customFormat="1" x14ac:dyDescent="0.55000000000000004">
      <c r="A4" s="157"/>
      <c r="B4" s="165" t="s">
        <v>132</v>
      </c>
      <c r="C4" s="36"/>
      <c r="D4" s="36"/>
      <c r="E4" s="36"/>
      <c r="F4" s="170" t="e">
        <f>+Sheet2!Y44</f>
        <v>#REF!</v>
      </c>
      <c r="G4" s="36" t="s">
        <v>133</v>
      </c>
      <c r="I4" s="171" t="e">
        <f>+F4*100/[2]สรุปภาพรวม!D44</f>
        <v>#REF!</v>
      </c>
    </row>
    <row r="5" spans="1:10" x14ac:dyDescent="0.55000000000000004">
      <c r="B5" s="776" t="s">
        <v>135</v>
      </c>
      <c r="C5" s="776"/>
      <c r="D5" s="776"/>
      <c r="E5" s="776"/>
      <c r="F5" s="776"/>
      <c r="G5" s="776"/>
    </row>
    <row r="6" spans="1:10" x14ac:dyDescent="0.55000000000000004">
      <c r="B6" s="165"/>
      <c r="C6" s="165"/>
      <c r="D6" s="165"/>
      <c r="E6" s="165"/>
      <c r="F6" s="171"/>
      <c r="G6" s="165"/>
      <c r="H6" s="87"/>
    </row>
    <row r="7" spans="1:10" x14ac:dyDescent="0.55000000000000004">
      <c r="B7" s="38" t="s">
        <v>136</v>
      </c>
    </row>
    <row r="8" spans="1:10" x14ac:dyDescent="0.55000000000000004">
      <c r="A8" s="131">
        <f>1+A13</f>
        <v>3</v>
      </c>
      <c r="B8" s="38" t="s">
        <v>44</v>
      </c>
      <c r="D8" s="38" t="s">
        <v>96</v>
      </c>
      <c r="F8" s="172">
        <v>100</v>
      </c>
    </row>
    <row r="9" spans="1:10" x14ac:dyDescent="0.55000000000000004">
      <c r="A9" s="131" t="e">
        <f>1+#REF!</f>
        <v>#REF!</v>
      </c>
      <c r="F9" s="176"/>
      <c r="G9" s="775"/>
      <c r="H9" s="775"/>
    </row>
    <row r="10" spans="1:10" x14ac:dyDescent="0.55000000000000004">
      <c r="B10" s="40" t="s">
        <v>137</v>
      </c>
      <c r="C10" s="40"/>
      <c r="D10" s="40"/>
      <c r="E10" s="40"/>
      <c r="F10" s="40"/>
    </row>
    <row r="11" spans="1:10" s="40" customFormat="1" x14ac:dyDescent="0.55000000000000004">
      <c r="A11" s="157"/>
      <c r="B11" s="40" t="s">
        <v>139</v>
      </c>
    </row>
    <row r="12" spans="1:10" x14ac:dyDescent="0.55000000000000004">
      <c r="A12" s="131">
        <v>1</v>
      </c>
      <c r="B12" s="38" t="s">
        <v>13</v>
      </c>
      <c r="D12" s="38" t="s">
        <v>96</v>
      </c>
      <c r="F12" s="174" t="e">
        <f>+Sheet2!AB22</f>
        <v>#DIV/0!</v>
      </c>
    </row>
    <row r="13" spans="1:10" x14ac:dyDescent="0.55000000000000004">
      <c r="A13" s="131">
        <f>1+A12</f>
        <v>2</v>
      </c>
      <c r="B13" s="38" t="s">
        <v>15</v>
      </c>
      <c r="D13" s="38" t="s">
        <v>96</v>
      </c>
      <c r="F13" s="172" t="e">
        <f>+Sheet2!AB23</f>
        <v>#DIV/0!</v>
      </c>
    </row>
    <row r="14" spans="1:10" x14ac:dyDescent="0.55000000000000004">
      <c r="A14" s="131">
        <v>1</v>
      </c>
      <c r="B14" s="38" t="s">
        <v>1</v>
      </c>
      <c r="D14" s="38" t="s">
        <v>96</v>
      </c>
      <c r="F14" s="173" t="e">
        <f>+Sheet2!AB29</f>
        <v>#DIV/0!</v>
      </c>
    </row>
    <row r="15" spans="1:10" x14ac:dyDescent="0.55000000000000004">
      <c r="A15" s="131">
        <v>1</v>
      </c>
      <c r="B15" s="38" t="s">
        <v>4</v>
      </c>
      <c r="D15" s="38" t="s">
        <v>96</v>
      </c>
      <c r="F15" s="178" t="e">
        <f>+Sheet2!AB13</f>
        <v>#REF!</v>
      </c>
      <c r="G15" s="775"/>
      <c r="H15" s="775"/>
    </row>
    <row r="16" spans="1:10" x14ac:dyDescent="0.55000000000000004">
      <c r="A16" s="131">
        <f>1+A14</f>
        <v>2</v>
      </c>
      <c r="B16" s="177"/>
      <c r="F16" s="172"/>
    </row>
    <row r="17" spans="1:11" s="40" customFormat="1" x14ac:dyDescent="0.55000000000000004">
      <c r="A17" s="157"/>
      <c r="B17" s="40" t="s">
        <v>138</v>
      </c>
    </row>
    <row r="18" spans="1:11" x14ac:dyDescent="0.55000000000000004">
      <c r="A18" s="131" t="e">
        <f>1+#REF!</f>
        <v>#REF!</v>
      </c>
      <c r="B18" s="177" t="s">
        <v>14</v>
      </c>
      <c r="C18" s="177"/>
      <c r="D18" s="177" t="s">
        <v>96</v>
      </c>
      <c r="E18" s="177"/>
      <c r="F18" s="176">
        <v>0</v>
      </c>
      <c r="G18" s="158"/>
      <c r="K18" s="158">
        <v>1</v>
      </c>
    </row>
    <row r="19" spans="1:11" x14ac:dyDescent="0.55000000000000004">
      <c r="A19" s="131" t="e">
        <f>1+A18</f>
        <v>#REF!</v>
      </c>
      <c r="B19" s="177" t="s">
        <v>12</v>
      </c>
      <c r="C19" s="177"/>
      <c r="D19" s="177" t="s">
        <v>96</v>
      </c>
      <c r="E19" s="177"/>
      <c r="F19" s="176">
        <v>0</v>
      </c>
      <c r="G19" s="158"/>
      <c r="K19" s="158">
        <f>1+K18</f>
        <v>2</v>
      </c>
    </row>
    <row r="20" spans="1:11" x14ac:dyDescent="0.55000000000000004">
      <c r="B20" s="177" t="s">
        <v>9</v>
      </c>
      <c r="C20" s="177"/>
      <c r="D20" s="177" t="s">
        <v>96</v>
      </c>
      <c r="E20" s="177"/>
      <c r="F20" s="176">
        <v>0</v>
      </c>
      <c r="K20" s="158">
        <f t="shared" ref="K20:K47" si="0">1+K19</f>
        <v>3</v>
      </c>
    </row>
    <row r="21" spans="1:11" x14ac:dyDescent="0.55000000000000004">
      <c r="B21" s="177" t="s">
        <v>6</v>
      </c>
      <c r="C21" s="177"/>
      <c r="D21" s="177" t="s">
        <v>96</v>
      </c>
      <c r="E21" s="177"/>
      <c r="F21" s="176">
        <v>0</v>
      </c>
      <c r="K21" s="158">
        <f t="shared" si="0"/>
        <v>4</v>
      </c>
    </row>
    <row r="22" spans="1:11" x14ac:dyDescent="0.55000000000000004">
      <c r="B22" s="177" t="s">
        <v>27</v>
      </c>
      <c r="D22" s="177" t="s">
        <v>96</v>
      </c>
      <c r="F22" s="176">
        <v>0</v>
      </c>
      <c r="K22" s="158">
        <f t="shared" si="0"/>
        <v>5</v>
      </c>
    </row>
    <row r="23" spans="1:11" x14ac:dyDescent="0.55000000000000004">
      <c r="B23" s="177" t="s">
        <v>23</v>
      </c>
      <c r="D23" s="177" t="s">
        <v>96</v>
      </c>
      <c r="F23" s="176">
        <v>0</v>
      </c>
      <c r="K23" s="158">
        <f t="shared" si="0"/>
        <v>6</v>
      </c>
    </row>
    <row r="24" spans="1:11" x14ac:dyDescent="0.55000000000000004">
      <c r="B24" s="177" t="s">
        <v>24</v>
      </c>
      <c r="D24" s="177" t="s">
        <v>96</v>
      </c>
      <c r="F24" s="176">
        <v>0</v>
      </c>
      <c r="K24" s="158">
        <f t="shared" si="0"/>
        <v>7</v>
      </c>
    </row>
    <row r="25" spans="1:11" x14ac:dyDescent="0.55000000000000004">
      <c r="B25" s="38" t="s">
        <v>7</v>
      </c>
      <c r="D25" s="177" t="s">
        <v>96</v>
      </c>
      <c r="F25" s="176">
        <v>0</v>
      </c>
      <c r="K25" s="158">
        <f t="shared" si="0"/>
        <v>8</v>
      </c>
    </row>
    <row r="26" spans="1:11" x14ac:dyDescent="0.55000000000000004">
      <c r="B26" s="38" t="s">
        <v>16</v>
      </c>
      <c r="D26" s="177" t="s">
        <v>96</v>
      </c>
      <c r="F26" s="176">
        <v>0</v>
      </c>
      <c r="K26" s="158">
        <f t="shared" si="0"/>
        <v>9</v>
      </c>
    </row>
    <row r="27" spans="1:11" x14ac:dyDescent="0.55000000000000004">
      <c r="B27" s="38" t="s">
        <v>105</v>
      </c>
      <c r="D27" s="177" t="s">
        <v>96</v>
      </c>
      <c r="F27" s="176">
        <v>0</v>
      </c>
      <c r="K27" s="158">
        <f t="shared" si="0"/>
        <v>10</v>
      </c>
    </row>
    <row r="28" spans="1:11" x14ac:dyDescent="0.55000000000000004">
      <c r="B28" s="38" t="s">
        <v>11</v>
      </c>
      <c r="D28" s="177" t="s">
        <v>96</v>
      </c>
      <c r="F28" s="176">
        <v>0</v>
      </c>
      <c r="K28" s="158">
        <f t="shared" si="0"/>
        <v>11</v>
      </c>
    </row>
    <row r="29" spans="1:11" x14ac:dyDescent="0.55000000000000004">
      <c r="B29" s="38" t="s">
        <v>17</v>
      </c>
      <c r="D29" s="177" t="s">
        <v>96</v>
      </c>
      <c r="F29" s="176">
        <v>0</v>
      </c>
      <c r="K29" s="158">
        <f t="shared" si="0"/>
        <v>12</v>
      </c>
    </row>
    <row r="30" spans="1:11" x14ac:dyDescent="0.55000000000000004">
      <c r="B30" s="38" t="s">
        <v>0</v>
      </c>
      <c r="D30" s="177" t="s">
        <v>96</v>
      </c>
      <c r="F30" s="176">
        <v>0</v>
      </c>
      <c r="K30" s="158">
        <f t="shared" si="0"/>
        <v>13</v>
      </c>
    </row>
    <row r="31" spans="1:11" x14ac:dyDescent="0.55000000000000004">
      <c r="B31" s="38" t="s">
        <v>45</v>
      </c>
      <c r="D31" s="177" t="s">
        <v>96</v>
      </c>
      <c r="F31" s="176">
        <v>0</v>
      </c>
      <c r="K31" s="158">
        <f t="shared" si="0"/>
        <v>14</v>
      </c>
    </row>
    <row r="32" spans="1:11" x14ac:dyDescent="0.55000000000000004">
      <c r="B32" s="38" t="s">
        <v>36</v>
      </c>
      <c r="D32" s="177" t="s">
        <v>96</v>
      </c>
      <c r="F32" s="176">
        <v>0</v>
      </c>
      <c r="K32" s="158">
        <f t="shared" si="0"/>
        <v>15</v>
      </c>
    </row>
    <row r="33" spans="2:11" x14ac:dyDescent="0.55000000000000004">
      <c r="B33" s="38" t="s">
        <v>5</v>
      </c>
      <c r="D33" s="177" t="s">
        <v>96</v>
      </c>
      <c r="F33" s="176">
        <v>0</v>
      </c>
      <c r="K33" s="158">
        <f t="shared" si="0"/>
        <v>16</v>
      </c>
    </row>
    <row r="34" spans="2:11" x14ac:dyDescent="0.55000000000000004">
      <c r="B34" s="38" t="s">
        <v>2</v>
      </c>
      <c r="D34" s="177" t="s">
        <v>96</v>
      </c>
      <c r="F34" s="176">
        <v>0</v>
      </c>
      <c r="K34" s="158">
        <f t="shared" si="0"/>
        <v>17</v>
      </c>
    </row>
    <row r="35" spans="2:11" x14ac:dyDescent="0.55000000000000004">
      <c r="B35" s="38" t="s">
        <v>34</v>
      </c>
      <c r="D35" s="177" t="s">
        <v>96</v>
      </c>
      <c r="F35" s="176">
        <v>0</v>
      </c>
      <c r="K35" s="158">
        <f t="shared" si="0"/>
        <v>18</v>
      </c>
    </row>
    <row r="36" spans="2:11" x14ac:dyDescent="0.55000000000000004">
      <c r="B36" s="38" t="s">
        <v>28</v>
      </c>
      <c r="D36" s="177" t="s">
        <v>96</v>
      </c>
      <c r="F36" s="176">
        <v>0</v>
      </c>
      <c r="K36" s="158">
        <f t="shared" si="0"/>
        <v>19</v>
      </c>
    </row>
    <row r="37" spans="2:11" x14ac:dyDescent="0.55000000000000004">
      <c r="B37" s="38" t="s">
        <v>35</v>
      </c>
      <c r="D37" s="177" t="s">
        <v>96</v>
      </c>
      <c r="F37" s="176">
        <v>0</v>
      </c>
      <c r="K37" s="158">
        <f t="shared" si="0"/>
        <v>20</v>
      </c>
    </row>
    <row r="38" spans="2:11" x14ac:dyDescent="0.55000000000000004">
      <c r="B38" s="38" t="s">
        <v>40</v>
      </c>
      <c r="D38" s="177" t="s">
        <v>96</v>
      </c>
      <c r="F38" s="176">
        <v>0</v>
      </c>
      <c r="K38" s="158">
        <f t="shared" si="0"/>
        <v>21</v>
      </c>
    </row>
    <row r="39" spans="2:11" x14ac:dyDescent="0.55000000000000004">
      <c r="B39" s="38" t="s">
        <v>43</v>
      </c>
      <c r="D39" s="177" t="s">
        <v>96</v>
      </c>
      <c r="F39" s="176">
        <v>0</v>
      </c>
      <c r="K39" s="158">
        <f t="shared" si="0"/>
        <v>22</v>
      </c>
    </row>
    <row r="40" spans="2:11" x14ac:dyDescent="0.55000000000000004">
      <c r="B40" s="38" t="s">
        <v>38</v>
      </c>
      <c r="D40" s="177" t="s">
        <v>96</v>
      </c>
      <c r="F40" s="176">
        <v>0</v>
      </c>
      <c r="K40" s="158">
        <f t="shared" si="0"/>
        <v>23</v>
      </c>
    </row>
    <row r="41" spans="2:11" x14ac:dyDescent="0.55000000000000004">
      <c r="B41" s="38" t="s">
        <v>39</v>
      </c>
      <c r="D41" s="177" t="s">
        <v>96</v>
      </c>
      <c r="F41" s="176">
        <v>0</v>
      </c>
      <c r="K41" s="158">
        <f t="shared" si="0"/>
        <v>24</v>
      </c>
    </row>
    <row r="42" spans="2:11" x14ac:dyDescent="0.55000000000000004">
      <c r="B42" s="38" t="s">
        <v>41</v>
      </c>
      <c r="D42" s="177" t="s">
        <v>96</v>
      </c>
      <c r="F42" s="176">
        <v>0</v>
      </c>
      <c r="K42" s="158">
        <f t="shared" si="0"/>
        <v>25</v>
      </c>
    </row>
    <row r="43" spans="2:11" x14ac:dyDescent="0.55000000000000004">
      <c r="B43" s="38" t="s">
        <v>22</v>
      </c>
      <c r="D43" s="177" t="s">
        <v>96</v>
      </c>
      <c r="F43" s="176">
        <v>0</v>
      </c>
      <c r="K43" s="158">
        <f t="shared" si="0"/>
        <v>26</v>
      </c>
    </row>
    <row r="44" spans="2:11" x14ac:dyDescent="0.55000000000000004">
      <c r="B44" s="38" t="s">
        <v>42</v>
      </c>
      <c r="D44" s="177" t="s">
        <v>96</v>
      </c>
      <c r="F44" s="176">
        <v>0</v>
      </c>
      <c r="K44" s="158">
        <f t="shared" si="0"/>
        <v>27</v>
      </c>
    </row>
    <row r="45" spans="2:11" x14ac:dyDescent="0.55000000000000004">
      <c r="B45" s="38" t="s">
        <v>31</v>
      </c>
      <c r="D45" s="177" t="s">
        <v>96</v>
      </c>
      <c r="F45" s="176">
        <v>0</v>
      </c>
      <c r="K45" s="158">
        <f t="shared" si="0"/>
        <v>28</v>
      </c>
    </row>
    <row r="46" spans="2:11" x14ac:dyDescent="0.55000000000000004">
      <c r="B46" s="38" t="s">
        <v>104</v>
      </c>
      <c r="D46" s="177" t="s">
        <v>96</v>
      </c>
      <c r="F46" s="176">
        <v>0</v>
      </c>
      <c r="K46" s="158">
        <f t="shared" si="0"/>
        <v>29</v>
      </c>
    </row>
    <row r="47" spans="2:11" x14ac:dyDescent="0.55000000000000004">
      <c r="B47" s="38" t="s">
        <v>130</v>
      </c>
      <c r="D47" s="177" t="s">
        <v>96</v>
      </c>
      <c r="F47" s="176">
        <v>0</v>
      </c>
      <c r="K47" s="158">
        <f t="shared" si="0"/>
        <v>30</v>
      </c>
    </row>
  </sheetData>
  <mergeCells count="6">
    <mergeCell ref="G15:H15"/>
    <mergeCell ref="B1:G1"/>
    <mergeCell ref="B2:G2"/>
    <mergeCell ref="B3:G3"/>
    <mergeCell ref="B5:G5"/>
    <mergeCell ref="G9:H9"/>
  </mergeCells>
  <pageMargins left="0.7" right="0.7" top="0.75" bottom="0.75" header="0.3" footer="0.3"/>
  <pageSetup paperSize="9" orientation="portrait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0"/>
  <sheetViews>
    <sheetView view="pageBreakPreview" topLeftCell="A28" zoomScaleNormal="100" zoomScaleSheetLayoutView="100" workbookViewId="0">
      <selection activeCell="F8" sqref="F8"/>
    </sheetView>
  </sheetViews>
  <sheetFormatPr defaultRowHeight="24" x14ac:dyDescent="0.55000000000000004"/>
  <cols>
    <col min="1" max="1" width="9.140625" style="40"/>
    <col min="2" max="2" width="16.140625" style="194" customWidth="1"/>
    <col min="3" max="3" width="18.28515625" style="37" customWidth="1"/>
    <col min="4" max="4" width="7" style="38" customWidth="1"/>
    <col min="5" max="5" width="16.5703125" style="37" customWidth="1"/>
    <col min="6" max="6" width="7.42578125" style="38" customWidth="1"/>
    <col min="7" max="7" width="19.140625" style="37" customWidth="1"/>
    <col min="8" max="8" width="6.7109375" style="38" customWidth="1"/>
    <col min="9" max="9" width="14.140625" style="38" bestFit="1" customWidth="1"/>
    <col min="10" max="16384" width="9.140625" style="38"/>
  </cols>
  <sheetData>
    <row r="1" spans="1:11" s="40" customFormat="1" x14ac:dyDescent="0.55000000000000004">
      <c r="A1" s="759" t="s">
        <v>141</v>
      </c>
      <c r="B1" s="759"/>
      <c r="C1" s="759"/>
      <c r="D1" s="759"/>
      <c r="E1" s="759"/>
      <c r="F1" s="759"/>
      <c r="G1" s="759"/>
      <c r="H1" s="759"/>
    </row>
    <row r="2" spans="1:11" s="40" customFormat="1" x14ac:dyDescent="0.55000000000000004">
      <c r="A2" s="759" t="s">
        <v>148</v>
      </c>
      <c r="B2" s="759"/>
      <c r="C2" s="759"/>
      <c r="D2" s="759"/>
      <c r="E2" s="759"/>
      <c r="F2" s="759"/>
      <c r="G2" s="759"/>
      <c r="H2" s="759"/>
    </row>
    <row r="3" spans="1:11" s="131" customFormat="1" x14ac:dyDescent="0.55000000000000004">
      <c r="A3" s="157"/>
      <c r="C3" s="149"/>
      <c r="E3" s="149"/>
      <c r="G3" s="149"/>
    </row>
    <row r="4" spans="1:11" s="187" customFormat="1" ht="48.75" customHeight="1" x14ac:dyDescent="0.2">
      <c r="A4" s="74" t="s">
        <v>107</v>
      </c>
      <c r="B4" s="777" t="s">
        <v>146</v>
      </c>
      <c r="C4" s="778"/>
      <c r="D4" s="185" t="s">
        <v>49</v>
      </c>
      <c r="E4" s="212" t="s">
        <v>143</v>
      </c>
      <c r="F4" s="185" t="s">
        <v>49</v>
      </c>
      <c r="G4" s="206" t="s">
        <v>144</v>
      </c>
      <c r="H4" s="185" t="s">
        <v>49</v>
      </c>
    </row>
    <row r="5" spans="1:11" s="157" customFormat="1" x14ac:dyDescent="0.55000000000000004">
      <c r="A5" s="207" t="s">
        <v>14</v>
      </c>
      <c r="B5" s="197" t="s">
        <v>50</v>
      </c>
      <c r="C5" s="198">
        <f t="shared" ref="C5:D8" si="0">+E5+G5</f>
        <v>0</v>
      </c>
      <c r="D5" s="201">
        <f t="shared" si="0"/>
        <v>7</v>
      </c>
      <c r="E5" s="213">
        <f>+E6+E7</f>
        <v>0</v>
      </c>
      <c r="F5" s="201">
        <f>+F6+F7</f>
        <v>6</v>
      </c>
      <c r="G5" s="198">
        <f>+G6+G7</f>
        <v>0</v>
      </c>
      <c r="H5" s="201">
        <f>+H6+H7</f>
        <v>1</v>
      </c>
      <c r="I5" s="157">
        <f>+D5+D10+D15+D20+D25+D30+D35+D40+D45+D50+D55+D60+D65+D70+D75+D80+D85+D90+D95+D100+D105+D110+D115+D120+D125+D130+D135+D140+D145+D150+D155+D160+D165+D170+D175</f>
        <v>316</v>
      </c>
      <c r="K5" s="196">
        <f>+K6+K7</f>
        <v>316</v>
      </c>
    </row>
    <row r="6" spans="1:11" s="131" customFormat="1" x14ac:dyDescent="0.55000000000000004">
      <c r="A6" s="208"/>
      <c r="B6" s="211" t="s">
        <v>142</v>
      </c>
      <c r="C6" s="199">
        <f t="shared" si="0"/>
        <v>0</v>
      </c>
      <c r="D6" s="139">
        <f t="shared" si="0"/>
        <v>7</v>
      </c>
      <c r="E6" s="214">
        <f>+Sheet2!E20</f>
        <v>0</v>
      </c>
      <c r="F6" s="139">
        <v>6</v>
      </c>
      <c r="G6" s="199">
        <f>+Sheet2!M20</f>
        <v>0</v>
      </c>
      <c r="H6" s="139">
        <v>1</v>
      </c>
      <c r="I6" s="195">
        <f>+F6+F11+F16+F21+F26+F31+F36+F41+F46+F51+F56+F61+F66+F71+F76+F81+F86+F91+F96+F101+F106+F111+F116+F121+F126+F131+F136+F141+F146+F151+F156+F161+F166+F171+F176</f>
        <v>226</v>
      </c>
      <c r="J6" s="195">
        <f>+H6+H11+H16+H21+H26+H31+H36+H41+H46+H51+H56+H61+H66+H71+H76+H81+H86+H91+H96+H101+H106+H111+H116+H121+H126+H131+H136+H141+H146+H151+H156+H161+H166+H171+H176</f>
        <v>39</v>
      </c>
      <c r="K6" s="195">
        <f>+I6+J6</f>
        <v>265</v>
      </c>
    </row>
    <row r="7" spans="1:11" s="131" customFormat="1" x14ac:dyDescent="0.55000000000000004">
      <c r="A7" s="208"/>
      <c r="B7" s="211" t="s">
        <v>98</v>
      </c>
      <c r="C7" s="199">
        <f t="shared" si="0"/>
        <v>0</v>
      </c>
      <c r="D7" s="200">
        <f t="shared" si="0"/>
        <v>0</v>
      </c>
      <c r="E7" s="214">
        <f>+Sheet2!G20</f>
        <v>0</v>
      </c>
      <c r="F7" s="200">
        <v>0</v>
      </c>
      <c r="G7" s="199">
        <f>+Sheet2!O20</f>
        <v>0</v>
      </c>
      <c r="H7" s="220">
        <v>0</v>
      </c>
      <c r="I7" s="195">
        <f>+F7+F12+F17+F22+F27+F32+F37+F42+F47+F52+F57+F62+F67+F72+F77+F82+F87+F92+F97+F102+F107+F112+F117+F122+F127+F132+F137+F142+F147+F152+F157+F162+F167+F172+F177</f>
        <v>36</v>
      </c>
      <c r="J7" s="195">
        <f>+H7+H12+H17+H22+H27+H32+H37+H42+H47+H52+H57+H62+H67+H72+H77+H82+H87+H92+H97+H102+H107+H112+H117+H122+H127+H132+H137+H142+H147+H152+H157+H162+H167+H172+H177</f>
        <v>15</v>
      </c>
      <c r="K7" s="195">
        <f>+I7+J7</f>
        <v>51</v>
      </c>
    </row>
    <row r="8" spans="1:11" s="222" customFormat="1" x14ac:dyDescent="0.55000000000000004">
      <c r="A8" s="223"/>
      <c r="B8" s="216" t="s">
        <v>18</v>
      </c>
      <c r="C8" s="217">
        <f t="shared" si="0"/>
        <v>0</v>
      </c>
      <c r="D8" s="218">
        <f t="shared" si="0"/>
        <v>5</v>
      </c>
      <c r="E8" s="219">
        <f>+Sheet2!I20</f>
        <v>0</v>
      </c>
      <c r="F8" s="218">
        <v>5</v>
      </c>
      <c r="G8" s="217">
        <f>+Sheet2!Q20</f>
        <v>0</v>
      </c>
      <c r="H8" s="220">
        <v>0</v>
      </c>
      <c r="I8" s="221">
        <f>+F8+F13+F18+F23+F28+F33+F38+F43+F48+F53+F58+F63+F68+F73+F78+F83+F88+F93+F98+F103+F108+F113+F118+F123+F128+F133+F138+F143+F148+F153+F158+F163+F168+F173+F178</f>
        <v>120</v>
      </c>
      <c r="J8" s="221">
        <f>+H8+H13+H18+H23+H28+H33+H38+H43+H48+H53+H58+H63+H68+H73+H78+H83+H88+H93+H98+H103+H108+H113+H118+H123+H128+H133+H138+H143+H148+H153+H158+H163+H168+H173+H178</f>
        <v>6</v>
      </c>
      <c r="K8" s="221">
        <f>+I8+J8</f>
        <v>126</v>
      </c>
    </row>
    <row r="9" spans="1:11" s="157" customFormat="1" x14ac:dyDescent="0.55000000000000004">
      <c r="A9" s="209"/>
      <c r="B9" s="225" t="s">
        <v>96</v>
      </c>
      <c r="C9" s="226" t="e">
        <f>+C8*100/C5</f>
        <v>#DIV/0!</v>
      </c>
      <c r="D9" s="227"/>
      <c r="E9" s="228"/>
      <c r="F9" s="227"/>
      <c r="G9" s="226"/>
      <c r="H9" s="227"/>
      <c r="I9" s="157" t="s">
        <v>37</v>
      </c>
      <c r="J9" s="157" t="s">
        <v>144</v>
      </c>
    </row>
    <row r="10" spans="1:11" s="131" customFormat="1" x14ac:dyDescent="0.55000000000000004">
      <c r="A10" s="207" t="s">
        <v>12</v>
      </c>
      <c r="B10" s="197" t="s">
        <v>50</v>
      </c>
      <c r="C10" s="198">
        <f t="shared" ref="C10:D13" si="1">+E10+G10</f>
        <v>0</v>
      </c>
      <c r="D10" s="201">
        <f t="shared" si="1"/>
        <v>13</v>
      </c>
      <c r="E10" s="213">
        <f>+E11+E12</f>
        <v>0</v>
      </c>
      <c r="F10" s="201">
        <f>+F11+F12</f>
        <v>7</v>
      </c>
      <c r="G10" s="198">
        <f>+G11+G12</f>
        <v>0</v>
      </c>
      <c r="H10" s="201">
        <f>+H11+H12</f>
        <v>6</v>
      </c>
    </row>
    <row r="11" spans="1:11" s="131" customFormat="1" x14ac:dyDescent="0.55000000000000004">
      <c r="A11" s="208"/>
      <c r="B11" s="211" t="s">
        <v>142</v>
      </c>
      <c r="C11" s="199">
        <f t="shared" si="1"/>
        <v>0</v>
      </c>
      <c r="D11" s="139">
        <f t="shared" si="1"/>
        <v>13</v>
      </c>
      <c r="E11" s="214">
        <f>+Sheet2!E21</f>
        <v>0</v>
      </c>
      <c r="F11" s="139">
        <v>7</v>
      </c>
      <c r="G11" s="199">
        <f>+Sheet2!M21</f>
        <v>0</v>
      </c>
      <c r="H11" s="139">
        <v>6</v>
      </c>
    </row>
    <row r="12" spans="1:11" x14ac:dyDescent="0.55000000000000004">
      <c r="A12" s="208"/>
      <c r="B12" s="211" t="s">
        <v>98</v>
      </c>
      <c r="C12" s="199">
        <f t="shared" si="1"/>
        <v>0</v>
      </c>
      <c r="D12" s="200">
        <f t="shared" si="1"/>
        <v>0</v>
      </c>
      <c r="E12" s="214">
        <f>+Sheet2!G21</f>
        <v>0</v>
      </c>
      <c r="F12" s="200">
        <v>0</v>
      </c>
      <c r="G12" s="199">
        <f>+Sheet2!O21</f>
        <v>0</v>
      </c>
      <c r="H12" s="220">
        <v>0</v>
      </c>
    </row>
    <row r="13" spans="1:11" s="95" customFormat="1" x14ac:dyDescent="0.55000000000000004">
      <c r="A13" s="223"/>
      <c r="B13" s="216" t="s">
        <v>18</v>
      </c>
      <c r="C13" s="217">
        <f t="shared" si="1"/>
        <v>0</v>
      </c>
      <c r="D13" s="218">
        <f t="shared" si="1"/>
        <v>4</v>
      </c>
      <c r="E13" s="219">
        <f>+Sheet2!I21</f>
        <v>0</v>
      </c>
      <c r="F13" s="218">
        <v>3</v>
      </c>
      <c r="G13" s="217">
        <f>+Sheet2!Q21</f>
        <v>0</v>
      </c>
      <c r="H13" s="218">
        <v>1</v>
      </c>
    </row>
    <row r="14" spans="1:11" x14ac:dyDescent="0.55000000000000004">
      <c r="A14" s="209"/>
      <c r="B14" s="225" t="s">
        <v>96</v>
      </c>
      <c r="C14" s="226" t="e">
        <f>+C13*100/C10</f>
        <v>#DIV/0!</v>
      </c>
      <c r="D14" s="203"/>
      <c r="E14" s="215"/>
      <c r="F14" s="203"/>
      <c r="G14" s="202"/>
      <c r="H14" s="203"/>
    </row>
    <row r="15" spans="1:11" s="131" customFormat="1" x14ac:dyDescent="0.55000000000000004">
      <c r="A15" s="207" t="s">
        <v>13</v>
      </c>
      <c r="B15" s="197" t="s">
        <v>50</v>
      </c>
      <c r="C15" s="198">
        <f t="shared" ref="C15:D18" si="2">+E15+G15</f>
        <v>0</v>
      </c>
      <c r="D15" s="201">
        <f t="shared" si="2"/>
        <v>8</v>
      </c>
      <c r="E15" s="213">
        <f>+E16+E17</f>
        <v>0</v>
      </c>
      <c r="F15" s="201">
        <f>+F16+F17</f>
        <v>7</v>
      </c>
      <c r="G15" s="198">
        <f>+G16+G17</f>
        <v>0</v>
      </c>
      <c r="H15" s="201">
        <f>+H16+H17</f>
        <v>1</v>
      </c>
      <c r="I15" s="195"/>
    </row>
    <row r="16" spans="1:11" s="131" customFormat="1" x14ac:dyDescent="0.55000000000000004">
      <c r="A16" s="208"/>
      <c r="B16" s="211" t="s">
        <v>142</v>
      </c>
      <c r="C16" s="199">
        <f t="shared" si="2"/>
        <v>0</v>
      </c>
      <c r="D16" s="139">
        <f t="shared" si="2"/>
        <v>8</v>
      </c>
      <c r="E16" s="214">
        <f>+Sheet2!E22</f>
        <v>0</v>
      </c>
      <c r="F16" s="139">
        <v>7</v>
      </c>
      <c r="G16" s="199">
        <f>+Sheet2!M22</f>
        <v>0</v>
      </c>
      <c r="H16" s="139">
        <v>1</v>
      </c>
    </row>
    <row r="17" spans="1:8" x14ac:dyDescent="0.55000000000000004">
      <c r="A17" s="208"/>
      <c r="B17" s="211" t="s">
        <v>98</v>
      </c>
      <c r="C17" s="199">
        <f t="shared" si="2"/>
        <v>0</v>
      </c>
      <c r="D17" s="200">
        <f t="shared" si="2"/>
        <v>0</v>
      </c>
      <c r="E17" s="214">
        <f>+Sheet2!G22</f>
        <v>0</v>
      </c>
      <c r="F17" s="200">
        <v>0</v>
      </c>
      <c r="G17" s="199">
        <f>+Sheet2!O22</f>
        <v>0</v>
      </c>
      <c r="H17" s="200">
        <v>0</v>
      </c>
    </row>
    <row r="18" spans="1:8" s="95" customFormat="1" x14ac:dyDescent="0.55000000000000004">
      <c r="A18" s="223"/>
      <c r="B18" s="216" t="s">
        <v>18</v>
      </c>
      <c r="C18" s="217">
        <f t="shared" si="2"/>
        <v>0</v>
      </c>
      <c r="D18" s="218">
        <f t="shared" si="2"/>
        <v>5</v>
      </c>
      <c r="E18" s="219">
        <f>+Sheet2!I22</f>
        <v>0</v>
      </c>
      <c r="F18" s="218">
        <v>4</v>
      </c>
      <c r="G18" s="217">
        <f>+Sheet2!Q22</f>
        <v>0</v>
      </c>
      <c r="H18" s="218">
        <v>1</v>
      </c>
    </row>
    <row r="19" spans="1:8" x14ac:dyDescent="0.55000000000000004">
      <c r="A19" s="209"/>
      <c r="B19" s="225" t="s">
        <v>96</v>
      </c>
      <c r="C19" s="226" t="e">
        <f>+C18*100/C15</f>
        <v>#DIV/0!</v>
      </c>
      <c r="D19" s="203"/>
      <c r="E19" s="215"/>
      <c r="F19" s="203"/>
      <c r="G19" s="202"/>
      <c r="H19" s="203"/>
    </row>
    <row r="20" spans="1:8" s="131" customFormat="1" x14ac:dyDescent="0.55000000000000004">
      <c r="A20" s="207" t="s">
        <v>15</v>
      </c>
      <c r="B20" s="197" t="s">
        <v>50</v>
      </c>
      <c r="C20" s="198">
        <f t="shared" ref="C20:D23" si="3">+E20+G20</f>
        <v>0</v>
      </c>
      <c r="D20" s="201">
        <f t="shared" si="3"/>
        <v>10</v>
      </c>
      <c r="E20" s="213">
        <f>+E21+E22</f>
        <v>0</v>
      </c>
      <c r="F20" s="204">
        <f>+F21+F22</f>
        <v>7</v>
      </c>
      <c r="G20" s="198">
        <f>+G21+G22</f>
        <v>0</v>
      </c>
      <c r="H20" s="204">
        <f>+H21+H22</f>
        <v>3</v>
      </c>
    </row>
    <row r="21" spans="1:8" s="131" customFormat="1" x14ac:dyDescent="0.55000000000000004">
      <c r="A21" s="208"/>
      <c r="B21" s="211" t="s">
        <v>142</v>
      </c>
      <c r="C21" s="199">
        <f t="shared" si="3"/>
        <v>0</v>
      </c>
      <c r="D21" s="139">
        <f t="shared" si="3"/>
        <v>10</v>
      </c>
      <c r="E21" s="214">
        <f>+Sheet2!E23</f>
        <v>0</v>
      </c>
      <c r="F21" s="139">
        <v>7</v>
      </c>
      <c r="G21" s="199">
        <f>+Sheet2!M23</f>
        <v>0</v>
      </c>
      <c r="H21" s="139">
        <v>3</v>
      </c>
    </row>
    <row r="22" spans="1:8" x14ac:dyDescent="0.55000000000000004">
      <c r="A22" s="208"/>
      <c r="B22" s="211" t="s">
        <v>98</v>
      </c>
      <c r="C22" s="199">
        <f t="shared" si="3"/>
        <v>0</v>
      </c>
      <c r="D22" s="200">
        <f t="shared" si="3"/>
        <v>0</v>
      </c>
      <c r="E22" s="214">
        <f>+Sheet2!G23</f>
        <v>0</v>
      </c>
      <c r="F22" s="200">
        <v>0</v>
      </c>
      <c r="G22" s="199">
        <f>+Sheet2!O23</f>
        <v>0</v>
      </c>
      <c r="H22" s="200">
        <v>0</v>
      </c>
    </row>
    <row r="23" spans="1:8" s="95" customFormat="1" x14ac:dyDescent="0.55000000000000004">
      <c r="A23" s="223"/>
      <c r="B23" s="216" t="s">
        <v>18</v>
      </c>
      <c r="C23" s="217">
        <f t="shared" si="3"/>
        <v>0</v>
      </c>
      <c r="D23" s="218">
        <f t="shared" si="3"/>
        <v>6</v>
      </c>
      <c r="E23" s="219">
        <f>+Sheet2!I23</f>
        <v>0</v>
      </c>
      <c r="F23" s="218">
        <v>5</v>
      </c>
      <c r="G23" s="217">
        <f>+Sheet2!Q23</f>
        <v>0</v>
      </c>
      <c r="H23" s="218">
        <v>1</v>
      </c>
    </row>
    <row r="24" spans="1:8" x14ac:dyDescent="0.55000000000000004">
      <c r="A24" s="209"/>
      <c r="B24" s="225" t="s">
        <v>96</v>
      </c>
      <c r="C24" s="226" t="e">
        <f>+C23*100/C20</f>
        <v>#DIV/0!</v>
      </c>
      <c r="D24" s="203"/>
      <c r="E24" s="215"/>
      <c r="F24" s="203"/>
      <c r="G24" s="202"/>
      <c r="H24" s="203"/>
    </row>
    <row r="25" spans="1:8" s="131" customFormat="1" x14ac:dyDescent="0.55000000000000004">
      <c r="A25" s="207" t="s">
        <v>9</v>
      </c>
      <c r="B25" s="197" t="s">
        <v>50</v>
      </c>
      <c r="C25" s="198" t="e">
        <f t="shared" ref="C25:D28" si="4">+E25+G25</f>
        <v>#REF!</v>
      </c>
      <c r="D25" s="201">
        <f t="shared" si="4"/>
        <v>10</v>
      </c>
      <c r="E25" s="213" t="e">
        <f>+E26+E27</f>
        <v>#REF!</v>
      </c>
      <c r="F25" s="201">
        <f>+F26+F27</f>
        <v>8</v>
      </c>
      <c r="G25" s="198" t="e">
        <f>+G26+G27</f>
        <v>#VALUE!</v>
      </c>
      <c r="H25" s="201">
        <f>+H26+H27</f>
        <v>2</v>
      </c>
    </row>
    <row r="26" spans="1:8" s="131" customFormat="1" x14ac:dyDescent="0.55000000000000004">
      <c r="A26" s="208"/>
      <c r="B26" s="211" t="s">
        <v>142</v>
      </c>
      <c r="C26" s="199" t="e">
        <f t="shared" si="4"/>
        <v>#REF!</v>
      </c>
      <c r="D26" s="139">
        <f t="shared" si="4"/>
        <v>10</v>
      </c>
      <c r="E26" s="214" t="e">
        <f>+Sheet2!E24</f>
        <v>#REF!</v>
      </c>
      <c r="F26" s="139">
        <v>8</v>
      </c>
      <c r="G26" s="199" t="str">
        <f>+Sheet2!M24</f>
        <v>29 พ.ค.57 แต่งตั้งคณะกรรมการสอบราคา</v>
      </c>
      <c r="H26" s="139">
        <v>2</v>
      </c>
    </row>
    <row r="27" spans="1:8" x14ac:dyDescent="0.55000000000000004">
      <c r="A27" s="208"/>
      <c r="B27" s="211" t="s">
        <v>98</v>
      </c>
      <c r="C27" s="199" t="e">
        <f t="shared" si="4"/>
        <v>#REF!</v>
      </c>
      <c r="D27" s="200">
        <f t="shared" si="4"/>
        <v>0</v>
      </c>
      <c r="E27" s="214" t="e">
        <f>+Sheet2!G24</f>
        <v>#REF!</v>
      </c>
      <c r="F27" s="220">
        <v>0</v>
      </c>
      <c r="G27" s="199" t="e">
        <f>+Sheet2!O24</f>
        <v>#VALUE!</v>
      </c>
      <c r="H27" s="200">
        <v>0</v>
      </c>
    </row>
    <row r="28" spans="1:8" s="95" customFormat="1" x14ac:dyDescent="0.55000000000000004">
      <c r="A28" s="223"/>
      <c r="B28" s="216" t="s">
        <v>18</v>
      </c>
      <c r="C28" s="217" t="e">
        <f t="shared" si="4"/>
        <v>#REF!</v>
      </c>
      <c r="D28" s="218">
        <f t="shared" si="4"/>
        <v>5</v>
      </c>
      <c r="E28" s="219" t="e">
        <f>+Sheet2!I24</f>
        <v>#REF!</v>
      </c>
      <c r="F28" s="218">
        <v>5</v>
      </c>
      <c r="G28" s="217">
        <f>+Sheet2!Q24</f>
        <v>0</v>
      </c>
      <c r="H28" s="220">
        <v>0</v>
      </c>
    </row>
    <row r="29" spans="1:8" x14ac:dyDescent="0.55000000000000004">
      <c r="A29" s="209"/>
      <c r="B29" s="225" t="s">
        <v>96</v>
      </c>
      <c r="C29" s="226" t="e">
        <f>+C28*100/C25</f>
        <v>#REF!</v>
      </c>
      <c r="D29" s="203"/>
      <c r="E29" s="215"/>
      <c r="F29" s="203"/>
      <c r="G29" s="202"/>
      <c r="H29" s="203"/>
    </row>
    <row r="30" spans="1:8" s="131" customFormat="1" x14ac:dyDescent="0.55000000000000004">
      <c r="A30" s="207" t="s">
        <v>6</v>
      </c>
      <c r="B30" s="197" t="s">
        <v>50</v>
      </c>
      <c r="C30" s="198">
        <f t="shared" ref="C30:D33" si="5">+E30+G30</f>
        <v>0</v>
      </c>
      <c r="D30" s="201">
        <f t="shared" si="5"/>
        <v>11</v>
      </c>
      <c r="E30" s="213">
        <f>+E31+E32</f>
        <v>0</v>
      </c>
      <c r="F30" s="201">
        <f>+F31+F32</f>
        <v>8</v>
      </c>
      <c r="G30" s="198">
        <f>+G31+G32</f>
        <v>0</v>
      </c>
      <c r="H30" s="204">
        <f>+H31+H32</f>
        <v>3</v>
      </c>
    </row>
    <row r="31" spans="1:8" s="131" customFormat="1" x14ac:dyDescent="0.55000000000000004">
      <c r="A31" s="208"/>
      <c r="B31" s="211" t="s">
        <v>142</v>
      </c>
      <c r="C31" s="199">
        <f t="shared" si="5"/>
        <v>0</v>
      </c>
      <c r="D31" s="139">
        <f t="shared" si="5"/>
        <v>10</v>
      </c>
      <c r="E31" s="214">
        <f>+Sheet2!E25</f>
        <v>0</v>
      </c>
      <c r="F31" s="139">
        <v>8</v>
      </c>
      <c r="G31" s="199">
        <f>+Sheet2!M25</f>
        <v>0</v>
      </c>
      <c r="H31" s="139">
        <v>2</v>
      </c>
    </row>
    <row r="32" spans="1:8" x14ac:dyDescent="0.55000000000000004">
      <c r="A32" s="208"/>
      <c r="B32" s="211" t="s">
        <v>98</v>
      </c>
      <c r="C32" s="199">
        <f t="shared" si="5"/>
        <v>0</v>
      </c>
      <c r="D32" s="139">
        <f t="shared" si="5"/>
        <v>1</v>
      </c>
      <c r="E32" s="214">
        <f>+Sheet2!G25</f>
        <v>0</v>
      </c>
      <c r="F32" s="220">
        <v>0</v>
      </c>
      <c r="G32" s="199">
        <f>+Sheet2!O25</f>
        <v>0</v>
      </c>
      <c r="H32" s="139">
        <v>1</v>
      </c>
    </row>
    <row r="33" spans="1:8" s="95" customFormat="1" x14ac:dyDescent="0.55000000000000004">
      <c r="A33" s="223"/>
      <c r="B33" s="216" t="s">
        <v>18</v>
      </c>
      <c r="C33" s="217">
        <f t="shared" si="5"/>
        <v>0</v>
      </c>
      <c r="D33" s="218">
        <f t="shared" si="5"/>
        <v>3</v>
      </c>
      <c r="E33" s="219">
        <f>+Sheet2!I25</f>
        <v>0</v>
      </c>
      <c r="F33" s="218">
        <v>3</v>
      </c>
      <c r="G33" s="217">
        <f>+Sheet2!Q25</f>
        <v>0</v>
      </c>
      <c r="H33" s="220">
        <v>0</v>
      </c>
    </row>
    <row r="34" spans="1:8" x14ac:dyDescent="0.55000000000000004">
      <c r="A34" s="209"/>
      <c r="B34" s="225" t="s">
        <v>96</v>
      </c>
      <c r="C34" s="226" t="e">
        <f>+C33*100/C30</f>
        <v>#DIV/0!</v>
      </c>
      <c r="D34" s="203"/>
      <c r="E34" s="215"/>
      <c r="F34" s="203"/>
      <c r="G34" s="202"/>
      <c r="H34" s="203"/>
    </row>
    <row r="35" spans="1:8" s="131" customFormat="1" x14ac:dyDescent="0.55000000000000004">
      <c r="A35" s="207" t="s">
        <v>27</v>
      </c>
      <c r="B35" s="197" t="s">
        <v>50</v>
      </c>
      <c r="C35" s="198">
        <f t="shared" ref="C35:D38" si="6">+E35+G35</f>
        <v>5100000</v>
      </c>
      <c r="D35" s="201">
        <f t="shared" si="6"/>
        <v>20</v>
      </c>
      <c r="E35" s="213">
        <f>+E36+E37</f>
        <v>5100000</v>
      </c>
      <c r="F35" s="201">
        <f>+F36+F37</f>
        <v>18</v>
      </c>
      <c r="G35" s="198">
        <f>+G36+G37</f>
        <v>0</v>
      </c>
      <c r="H35" s="204">
        <f>+H36+H37</f>
        <v>2</v>
      </c>
    </row>
    <row r="36" spans="1:8" s="131" customFormat="1" x14ac:dyDescent="0.55000000000000004">
      <c r="A36" s="208"/>
      <c r="B36" s="211" t="s">
        <v>142</v>
      </c>
      <c r="C36" s="199">
        <f t="shared" si="6"/>
        <v>0</v>
      </c>
      <c r="D36" s="139">
        <f t="shared" si="6"/>
        <v>19</v>
      </c>
      <c r="E36" s="214">
        <f>+Sheet2!E26</f>
        <v>0</v>
      </c>
      <c r="F36" s="139">
        <v>17</v>
      </c>
      <c r="G36" s="199">
        <f>+Sheet2!M26</f>
        <v>0</v>
      </c>
      <c r="H36" s="139">
        <v>2</v>
      </c>
    </row>
    <row r="37" spans="1:8" x14ac:dyDescent="0.55000000000000004">
      <c r="A37" s="208"/>
      <c r="B37" s="211" t="s">
        <v>98</v>
      </c>
      <c r="C37" s="199">
        <f t="shared" si="6"/>
        <v>5100000</v>
      </c>
      <c r="D37" s="139">
        <f t="shared" si="6"/>
        <v>1</v>
      </c>
      <c r="E37" s="214">
        <f>+Sheet2!G26</f>
        <v>5100000</v>
      </c>
      <c r="F37" s="139">
        <v>1</v>
      </c>
      <c r="G37" s="199">
        <f>+Sheet2!O26</f>
        <v>0</v>
      </c>
      <c r="H37" s="200">
        <v>0</v>
      </c>
    </row>
    <row r="38" spans="1:8" s="95" customFormat="1" x14ac:dyDescent="0.55000000000000004">
      <c r="A38" s="223"/>
      <c r="B38" s="216" t="s">
        <v>18</v>
      </c>
      <c r="C38" s="217">
        <f t="shared" si="6"/>
        <v>0</v>
      </c>
      <c r="D38" s="224">
        <f t="shared" si="6"/>
        <v>11</v>
      </c>
      <c r="E38" s="219">
        <f>+Sheet2!I26</f>
        <v>0</v>
      </c>
      <c r="F38" s="218">
        <v>11</v>
      </c>
      <c r="G38" s="217">
        <f>+Sheet2!Q26</f>
        <v>0</v>
      </c>
      <c r="H38" s="220">
        <v>0</v>
      </c>
    </row>
    <row r="39" spans="1:8" x14ac:dyDescent="0.55000000000000004">
      <c r="A39" s="210"/>
      <c r="B39" s="225" t="s">
        <v>96</v>
      </c>
      <c r="C39" s="226">
        <f>+C38*100/C35</f>
        <v>0</v>
      </c>
      <c r="D39" s="203"/>
      <c r="E39" s="215"/>
      <c r="F39" s="203"/>
      <c r="G39" s="202"/>
      <c r="H39" s="203"/>
    </row>
    <row r="40" spans="1:8" s="131" customFormat="1" x14ac:dyDescent="0.55000000000000004">
      <c r="A40" s="207" t="s">
        <v>23</v>
      </c>
      <c r="B40" s="197" t="s">
        <v>50</v>
      </c>
      <c r="C40" s="198">
        <f t="shared" ref="C40:D43" si="7">+E40+G40</f>
        <v>0</v>
      </c>
      <c r="D40" s="201">
        <f t="shared" si="7"/>
        <v>12</v>
      </c>
      <c r="E40" s="213">
        <f>+E41+E42</f>
        <v>0</v>
      </c>
      <c r="F40" s="201">
        <f>+F41+F42</f>
        <v>11</v>
      </c>
      <c r="G40" s="198">
        <f>+G41+G42</f>
        <v>0</v>
      </c>
      <c r="H40" s="204">
        <f>+H41+H42</f>
        <v>1</v>
      </c>
    </row>
    <row r="41" spans="1:8" s="131" customFormat="1" x14ac:dyDescent="0.55000000000000004">
      <c r="A41" s="208"/>
      <c r="B41" s="211" t="s">
        <v>142</v>
      </c>
      <c r="C41" s="199">
        <f t="shared" si="7"/>
        <v>0</v>
      </c>
      <c r="D41" s="139">
        <f t="shared" si="7"/>
        <v>10</v>
      </c>
      <c r="E41" s="214">
        <f>+Sheet2!E27</f>
        <v>0</v>
      </c>
      <c r="F41" s="139">
        <v>10</v>
      </c>
      <c r="G41" s="199">
        <f>+Sheet2!M27</f>
        <v>0</v>
      </c>
      <c r="H41" s="200">
        <v>0</v>
      </c>
    </row>
    <row r="42" spans="1:8" x14ac:dyDescent="0.55000000000000004">
      <c r="A42" s="208"/>
      <c r="B42" s="211" t="s">
        <v>98</v>
      </c>
      <c r="C42" s="199">
        <f t="shared" si="7"/>
        <v>0</v>
      </c>
      <c r="D42" s="139">
        <f t="shared" si="7"/>
        <v>2</v>
      </c>
      <c r="E42" s="214">
        <f>+Sheet2!G27</f>
        <v>0</v>
      </c>
      <c r="F42" s="139">
        <v>1</v>
      </c>
      <c r="G42" s="199">
        <f>+Sheet2!O27</f>
        <v>0</v>
      </c>
      <c r="H42" s="139">
        <v>1</v>
      </c>
    </row>
    <row r="43" spans="1:8" s="95" customFormat="1" x14ac:dyDescent="0.55000000000000004">
      <c r="A43" s="223"/>
      <c r="B43" s="216" t="s">
        <v>18</v>
      </c>
      <c r="C43" s="217">
        <f t="shared" si="7"/>
        <v>0</v>
      </c>
      <c r="D43" s="218">
        <f t="shared" si="7"/>
        <v>8</v>
      </c>
      <c r="E43" s="219">
        <f>+Sheet2!I27</f>
        <v>0</v>
      </c>
      <c r="F43" s="218">
        <v>8</v>
      </c>
      <c r="G43" s="217">
        <f>+Sheet2!Q27</f>
        <v>0</v>
      </c>
      <c r="H43" s="220">
        <v>0</v>
      </c>
    </row>
    <row r="44" spans="1:8" x14ac:dyDescent="0.55000000000000004">
      <c r="A44" s="210"/>
      <c r="B44" s="225" t="s">
        <v>96</v>
      </c>
      <c r="C44" s="226" t="e">
        <f>+C43*100/C40</f>
        <v>#DIV/0!</v>
      </c>
      <c r="D44" s="203"/>
      <c r="E44" s="215"/>
      <c r="F44" s="203"/>
      <c r="G44" s="202"/>
      <c r="H44" s="203"/>
    </row>
    <row r="45" spans="1:8" s="131" customFormat="1" x14ac:dyDescent="0.55000000000000004">
      <c r="A45" s="207" t="s">
        <v>24</v>
      </c>
      <c r="B45" s="197" t="s">
        <v>50</v>
      </c>
      <c r="C45" s="198" t="e">
        <f t="shared" ref="C45:D48" si="8">+E45+G45</f>
        <v>#REF!</v>
      </c>
      <c r="D45" s="201">
        <f t="shared" si="8"/>
        <v>11</v>
      </c>
      <c r="E45" s="213" t="e">
        <f>+E46+E47</f>
        <v>#REF!</v>
      </c>
      <c r="F45" s="201">
        <f>+F46+F47</f>
        <v>8</v>
      </c>
      <c r="G45" s="198">
        <f>+G46+G47</f>
        <v>24407100</v>
      </c>
      <c r="H45" s="201">
        <f>+H46+H47</f>
        <v>3</v>
      </c>
    </row>
    <row r="46" spans="1:8" s="131" customFormat="1" x14ac:dyDescent="0.55000000000000004">
      <c r="A46" s="208"/>
      <c r="B46" s="211" t="s">
        <v>142</v>
      </c>
      <c r="C46" s="199" t="e">
        <f t="shared" si="8"/>
        <v>#REF!</v>
      </c>
      <c r="D46" s="139">
        <f t="shared" si="8"/>
        <v>5</v>
      </c>
      <c r="E46" s="214" t="e">
        <f>+Sheet2!E28</f>
        <v>#REF!</v>
      </c>
      <c r="F46" s="139">
        <v>5</v>
      </c>
      <c r="G46" s="199">
        <f>+Sheet2!M28</f>
        <v>0</v>
      </c>
      <c r="H46" s="200">
        <v>0</v>
      </c>
    </row>
    <row r="47" spans="1:8" x14ac:dyDescent="0.55000000000000004">
      <c r="A47" s="208"/>
      <c r="B47" s="211" t="s">
        <v>98</v>
      </c>
      <c r="C47" s="199" t="e">
        <f t="shared" si="8"/>
        <v>#REF!</v>
      </c>
      <c r="D47" s="139">
        <f t="shared" si="8"/>
        <v>6</v>
      </c>
      <c r="E47" s="214" t="e">
        <f>+Sheet2!G28</f>
        <v>#REF!</v>
      </c>
      <c r="F47" s="139">
        <v>3</v>
      </c>
      <c r="G47" s="199">
        <f>+Sheet2!O28</f>
        <v>24407100</v>
      </c>
      <c r="H47" s="139">
        <v>3</v>
      </c>
    </row>
    <row r="48" spans="1:8" s="95" customFormat="1" x14ac:dyDescent="0.55000000000000004">
      <c r="A48" s="223"/>
      <c r="B48" s="216" t="s">
        <v>18</v>
      </c>
      <c r="C48" s="217" t="e">
        <f t="shared" si="8"/>
        <v>#REF!</v>
      </c>
      <c r="D48" s="218">
        <f t="shared" si="8"/>
        <v>5</v>
      </c>
      <c r="E48" s="219" t="e">
        <f>+Sheet2!I28</f>
        <v>#REF!</v>
      </c>
      <c r="F48" s="218">
        <v>5</v>
      </c>
      <c r="G48" s="217">
        <f>+Sheet2!Q28</f>
        <v>0</v>
      </c>
      <c r="H48" s="220">
        <v>0</v>
      </c>
    </row>
    <row r="49" spans="1:8" x14ac:dyDescent="0.55000000000000004">
      <c r="A49" s="210"/>
      <c r="B49" s="225" t="s">
        <v>96</v>
      </c>
      <c r="C49" s="226" t="e">
        <f>+C48*100/C45</f>
        <v>#REF!</v>
      </c>
      <c r="D49" s="203"/>
      <c r="E49" s="215"/>
      <c r="F49" s="203"/>
      <c r="G49" s="202"/>
      <c r="H49" s="203"/>
    </row>
    <row r="50" spans="1:8" s="131" customFormat="1" x14ac:dyDescent="0.55000000000000004">
      <c r="A50" s="207" t="s">
        <v>1</v>
      </c>
      <c r="B50" s="197" t="s">
        <v>50</v>
      </c>
      <c r="C50" s="198">
        <f t="shared" ref="C50:D53" si="9">+E50+G50</f>
        <v>0</v>
      </c>
      <c r="D50" s="201">
        <f t="shared" si="9"/>
        <v>9</v>
      </c>
      <c r="E50" s="213">
        <f>+E51+E52</f>
        <v>0</v>
      </c>
      <c r="F50" s="201">
        <f>+F51+F52</f>
        <v>7</v>
      </c>
      <c r="G50" s="198">
        <f>+G51+G52</f>
        <v>0</v>
      </c>
      <c r="H50" s="201">
        <f>+H51+H52</f>
        <v>2</v>
      </c>
    </row>
    <row r="51" spans="1:8" s="131" customFormat="1" x14ac:dyDescent="0.55000000000000004">
      <c r="A51" s="208"/>
      <c r="B51" s="211" t="s">
        <v>142</v>
      </c>
      <c r="C51" s="199">
        <f t="shared" si="9"/>
        <v>0</v>
      </c>
      <c r="D51" s="139">
        <f t="shared" si="9"/>
        <v>9</v>
      </c>
      <c r="E51" s="214">
        <f>+Sheet2!E29</f>
        <v>0</v>
      </c>
      <c r="F51" s="139">
        <v>7</v>
      </c>
      <c r="G51" s="199">
        <f>+Sheet2!M29</f>
        <v>0</v>
      </c>
      <c r="H51" s="139">
        <v>2</v>
      </c>
    </row>
    <row r="52" spans="1:8" x14ac:dyDescent="0.55000000000000004">
      <c r="A52" s="208"/>
      <c r="B52" s="211" t="s">
        <v>98</v>
      </c>
      <c r="C52" s="199">
        <f t="shared" si="9"/>
        <v>0</v>
      </c>
      <c r="D52" s="200">
        <f t="shared" si="9"/>
        <v>0</v>
      </c>
      <c r="E52" s="214">
        <f>+Sheet2!G29</f>
        <v>0</v>
      </c>
      <c r="F52" s="200">
        <v>0</v>
      </c>
      <c r="G52" s="199">
        <f>+Sheet2!O29</f>
        <v>0</v>
      </c>
      <c r="H52" s="200">
        <v>0</v>
      </c>
    </row>
    <row r="53" spans="1:8" s="95" customFormat="1" x14ac:dyDescent="0.55000000000000004">
      <c r="A53" s="223"/>
      <c r="B53" s="216" t="s">
        <v>18</v>
      </c>
      <c r="C53" s="217">
        <f t="shared" si="9"/>
        <v>0</v>
      </c>
      <c r="D53" s="218">
        <f t="shared" si="9"/>
        <v>6</v>
      </c>
      <c r="E53" s="219">
        <f>+Sheet2!I29</f>
        <v>0</v>
      </c>
      <c r="F53" s="218">
        <v>6</v>
      </c>
      <c r="G53" s="217">
        <f>+Sheet2!Q29</f>
        <v>0</v>
      </c>
      <c r="H53" s="220">
        <v>0</v>
      </c>
    </row>
    <row r="54" spans="1:8" x14ac:dyDescent="0.55000000000000004">
      <c r="A54" s="210"/>
      <c r="B54" s="225" t="s">
        <v>96</v>
      </c>
      <c r="C54" s="226" t="e">
        <f>+C53*100/C50</f>
        <v>#DIV/0!</v>
      </c>
      <c r="D54" s="203"/>
      <c r="E54" s="215"/>
      <c r="F54" s="203"/>
      <c r="G54" s="202"/>
      <c r="H54" s="203"/>
    </row>
    <row r="55" spans="1:8" s="131" customFormat="1" x14ac:dyDescent="0.55000000000000004">
      <c r="A55" s="207" t="s">
        <v>7</v>
      </c>
      <c r="B55" s="197" t="s">
        <v>50</v>
      </c>
      <c r="C55" s="198">
        <f t="shared" ref="C55:D58" si="10">+E55+G55</f>
        <v>0</v>
      </c>
      <c r="D55" s="201">
        <f t="shared" si="10"/>
        <v>16</v>
      </c>
      <c r="E55" s="213">
        <f>+E56+E57</f>
        <v>0</v>
      </c>
      <c r="F55" s="201">
        <f>+F56+F57</f>
        <v>12</v>
      </c>
      <c r="G55" s="198">
        <f>+G56+G57</f>
        <v>0</v>
      </c>
      <c r="H55" s="201">
        <f>+H56+H57</f>
        <v>4</v>
      </c>
    </row>
    <row r="56" spans="1:8" s="131" customFormat="1" x14ac:dyDescent="0.55000000000000004">
      <c r="A56" s="208"/>
      <c r="B56" s="211" t="s">
        <v>142</v>
      </c>
      <c r="C56" s="199">
        <f t="shared" si="10"/>
        <v>0</v>
      </c>
      <c r="D56" s="139">
        <f t="shared" si="10"/>
        <v>16</v>
      </c>
      <c r="E56" s="214">
        <f>+Sheet2!E30</f>
        <v>0</v>
      </c>
      <c r="F56" s="139">
        <v>12</v>
      </c>
      <c r="G56" s="199">
        <f>+Sheet2!M30</f>
        <v>0</v>
      </c>
      <c r="H56" s="139">
        <v>4</v>
      </c>
    </row>
    <row r="57" spans="1:8" x14ac:dyDescent="0.55000000000000004">
      <c r="A57" s="208"/>
      <c r="B57" s="211" t="s">
        <v>98</v>
      </c>
      <c r="C57" s="199">
        <f t="shared" si="10"/>
        <v>0</v>
      </c>
      <c r="D57" s="200">
        <f t="shared" si="10"/>
        <v>0</v>
      </c>
      <c r="E57" s="214">
        <f>+Sheet2!G30</f>
        <v>0</v>
      </c>
      <c r="F57" s="200">
        <v>0</v>
      </c>
      <c r="G57" s="199">
        <f>+Sheet2!O30</f>
        <v>0</v>
      </c>
      <c r="H57" s="200">
        <v>0</v>
      </c>
    </row>
    <row r="58" spans="1:8" s="95" customFormat="1" x14ac:dyDescent="0.55000000000000004">
      <c r="A58" s="223"/>
      <c r="B58" s="216" t="s">
        <v>18</v>
      </c>
      <c r="C58" s="217">
        <f t="shared" si="10"/>
        <v>0</v>
      </c>
      <c r="D58" s="218">
        <f t="shared" si="10"/>
        <v>11</v>
      </c>
      <c r="E58" s="219">
        <f>+Sheet2!I30</f>
        <v>0</v>
      </c>
      <c r="F58" s="218">
        <v>11</v>
      </c>
      <c r="G58" s="217">
        <f>+Sheet2!Q30</f>
        <v>0</v>
      </c>
      <c r="H58" s="220">
        <v>0</v>
      </c>
    </row>
    <row r="59" spans="1:8" x14ac:dyDescent="0.55000000000000004">
      <c r="A59" s="210"/>
      <c r="B59" s="225" t="s">
        <v>96</v>
      </c>
      <c r="C59" s="226" t="e">
        <f>+C58*100/C55</f>
        <v>#DIV/0!</v>
      </c>
      <c r="D59" s="203"/>
      <c r="E59" s="215"/>
      <c r="F59" s="203"/>
      <c r="G59" s="202"/>
      <c r="H59" s="203"/>
    </row>
    <row r="60" spans="1:8" s="131" customFormat="1" x14ac:dyDescent="0.55000000000000004">
      <c r="A60" s="207" t="s">
        <v>16</v>
      </c>
      <c r="B60" s="197" t="s">
        <v>50</v>
      </c>
      <c r="C60" s="198">
        <f t="shared" ref="C60:D63" si="11">+E60+G60</f>
        <v>0</v>
      </c>
      <c r="D60" s="201">
        <f t="shared" si="11"/>
        <v>14</v>
      </c>
      <c r="E60" s="213">
        <f>+E61+E62</f>
        <v>0</v>
      </c>
      <c r="F60" s="201">
        <f>+F61+F62</f>
        <v>14</v>
      </c>
      <c r="G60" s="198">
        <f>+G61+G62</f>
        <v>0</v>
      </c>
      <c r="H60" s="205">
        <f>+H61+H62</f>
        <v>0</v>
      </c>
    </row>
    <row r="61" spans="1:8" s="131" customFormat="1" x14ac:dyDescent="0.55000000000000004">
      <c r="A61" s="208"/>
      <c r="B61" s="211" t="s">
        <v>142</v>
      </c>
      <c r="C61" s="199">
        <f t="shared" si="11"/>
        <v>0</v>
      </c>
      <c r="D61" s="139">
        <f t="shared" si="11"/>
        <v>14</v>
      </c>
      <c r="E61" s="214">
        <f>+Sheet2!E31</f>
        <v>0</v>
      </c>
      <c r="F61" s="139">
        <v>14</v>
      </c>
      <c r="G61" s="199">
        <f>+Sheet2!M31</f>
        <v>0</v>
      </c>
      <c r="H61" s="200">
        <v>0</v>
      </c>
    </row>
    <row r="62" spans="1:8" x14ac:dyDescent="0.55000000000000004">
      <c r="A62" s="208"/>
      <c r="B62" s="211" t="s">
        <v>98</v>
      </c>
      <c r="C62" s="199">
        <f t="shared" si="11"/>
        <v>0</v>
      </c>
      <c r="D62" s="200">
        <f t="shared" si="11"/>
        <v>0</v>
      </c>
      <c r="E62" s="214">
        <f>+Sheet2!G31</f>
        <v>0</v>
      </c>
      <c r="F62" s="200">
        <v>0</v>
      </c>
      <c r="G62" s="199">
        <f>+Sheet2!O31</f>
        <v>0</v>
      </c>
      <c r="H62" s="200">
        <v>0</v>
      </c>
    </row>
    <row r="63" spans="1:8" s="95" customFormat="1" x14ac:dyDescent="0.55000000000000004">
      <c r="A63" s="223"/>
      <c r="B63" s="216" t="s">
        <v>18</v>
      </c>
      <c r="C63" s="217">
        <f t="shared" si="11"/>
        <v>0</v>
      </c>
      <c r="D63" s="218">
        <f t="shared" si="11"/>
        <v>6</v>
      </c>
      <c r="E63" s="219">
        <f>+Sheet2!I31</f>
        <v>0</v>
      </c>
      <c r="F63" s="218">
        <v>6</v>
      </c>
      <c r="G63" s="217">
        <f>+Sheet2!Q31</f>
        <v>0</v>
      </c>
      <c r="H63" s="220">
        <v>0</v>
      </c>
    </row>
    <row r="64" spans="1:8" x14ac:dyDescent="0.55000000000000004">
      <c r="A64" s="210"/>
      <c r="B64" s="225" t="s">
        <v>96</v>
      </c>
      <c r="C64" s="226" t="e">
        <f>+C63*100/C60</f>
        <v>#DIV/0!</v>
      </c>
      <c r="D64" s="203"/>
      <c r="E64" s="215"/>
      <c r="F64" s="203"/>
      <c r="G64" s="202"/>
      <c r="H64" s="203"/>
    </row>
    <row r="65" spans="1:8" s="131" customFormat="1" x14ac:dyDescent="0.55000000000000004">
      <c r="A65" s="207" t="s">
        <v>104</v>
      </c>
      <c r="B65" s="197" t="s">
        <v>50</v>
      </c>
      <c r="C65" s="198">
        <f t="shared" ref="C65:D68" si="12">+E65+G65</f>
        <v>0</v>
      </c>
      <c r="D65" s="201">
        <f t="shared" si="12"/>
        <v>7</v>
      </c>
      <c r="E65" s="213">
        <f>+E66+E67</f>
        <v>0</v>
      </c>
      <c r="F65" s="201">
        <f>+F66+F67</f>
        <v>6</v>
      </c>
      <c r="G65" s="198">
        <f>+G66+G67</f>
        <v>0</v>
      </c>
      <c r="H65" s="201">
        <f>+H66+H67</f>
        <v>1</v>
      </c>
    </row>
    <row r="66" spans="1:8" s="131" customFormat="1" x14ac:dyDescent="0.55000000000000004">
      <c r="A66" s="208"/>
      <c r="B66" s="211" t="s">
        <v>142</v>
      </c>
      <c r="C66" s="199">
        <f t="shared" si="12"/>
        <v>0</v>
      </c>
      <c r="D66" s="139">
        <f t="shared" si="12"/>
        <v>7</v>
      </c>
      <c r="E66" s="214">
        <f>+Sheet2!E32</f>
        <v>0</v>
      </c>
      <c r="F66" s="139">
        <v>6</v>
      </c>
      <c r="G66" s="199">
        <f>+Sheet2!M32</f>
        <v>0</v>
      </c>
      <c r="H66" s="139">
        <v>1</v>
      </c>
    </row>
    <row r="67" spans="1:8" x14ac:dyDescent="0.55000000000000004">
      <c r="A67" s="208"/>
      <c r="B67" s="211" t="s">
        <v>98</v>
      </c>
      <c r="C67" s="199">
        <f t="shared" si="12"/>
        <v>0</v>
      </c>
      <c r="D67" s="200">
        <f t="shared" si="12"/>
        <v>0</v>
      </c>
      <c r="E67" s="214">
        <f>+Sheet2!G32</f>
        <v>0</v>
      </c>
      <c r="F67" s="200">
        <v>0</v>
      </c>
      <c r="G67" s="199">
        <f>+Sheet2!O32</f>
        <v>0</v>
      </c>
      <c r="H67" s="200">
        <v>0</v>
      </c>
    </row>
    <row r="68" spans="1:8" s="95" customFormat="1" x14ac:dyDescent="0.55000000000000004">
      <c r="A68" s="223"/>
      <c r="B68" s="216" t="s">
        <v>18</v>
      </c>
      <c r="C68" s="217">
        <f t="shared" si="12"/>
        <v>0</v>
      </c>
      <c r="D68" s="218">
        <f t="shared" si="12"/>
        <v>1</v>
      </c>
      <c r="E68" s="219">
        <f>+Sheet2!I32</f>
        <v>0</v>
      </c>
      <c r="F68" s="218">
        <v>1</v>
      </c>
      <c r="G68" s="217">
        <f>+Sheet2!Q32</f>
        <v>0</v>
      </c>
      <c r="H68" s="220">
        <v>0</v>
      </c>
    </row>
    <row r="69" spans="1:8" x14ac:dyDescent="0.55000000000000004">
      <c r="A69" s="210"/>
      <c r="B69" s="225" t="s">
        <v>96</v>
      </c>
      <c r="C69" s="226" t="e">
        <f>+C68*100/C65</f>
        <v>#DIV/0!</v>
      </c>
      <c r="D69" s="203"/>
      <c r="E69" s="215"/>
      <c r="F69" s="203"/>
      <c r="G69" s="202"/>
      <c r="H69" s="203"/>
    </row>
    <row r="70" spans="1:8" s="131" customFormat="1" x14ac:dyDescent="0.55000000000000004">
      <c r="A70" s="207" t="s">
        <v>105</v>
      </c>
      <c r="B70" s="197" t="s">
        <v>50</v>
      </c>
      <c r="C70" s="198">
        <f t="shared" ref="C70:D73" si="13">+E70+G70</f>
        <v>556854900</v>
      </c>
      <c r="D70" s="201">
        <f t="shared" si="13"/>
        <v>42</v>
      </c>
      <c r="E70" s="213">
        <f>+E71+E72</f>
        <v>556854900</v>
      </c>
      <c r="F70" s="201">
        <f>+F71+F72</f>
        <v>42</v>
      </c>
      <c r="G70" s="198">
        <f>+G71+G72</f>
        <v>0</v>
      </c>
      <c r="H70" s="205">
        <f>+H71+H72</f>
        <v>0</v>
      </c>
    </row>
    <row r="71" spans="1:8" s="131" customFormat="1" x14ac:dyDescent="0.55000000000000004">
      <c r="A71" s="208"/>
      <c r="B71" s="211" t="s">
        <v>142</v>
      </c>
      <c r="C71" s="199">
        <f t="shared" si="13"/>
        <v>0</v>
      </c>
      <c r="D71" s="139">
        <f t="shared" si="13"/>
        <v>35</v>
      </c>
      <c r="E71" s="214">
        <f>+Sheet2!E33</f>
        <v>0</v>
      </c>
      <c r="F71" s="139">
        <v>35</v>
      </c>
      <c r="G71" s="199">
        <f>+Sheet2!M33</f>
        <v>0</v>
      </c>
      <c r="H71" s="200">
        <v>0</v>
      </c>
    </row>
    <row r="72" spans="1:8" x14ac:dyDescent="0.55000000000000004">
      <c r="A72" s="208"/>
      <c r="B72" s="211" t="s">
        <v>98</v>
      </c>
      <c r="C72" s="199">
        <f t="shared" si="13"/>
        <v>556854900</v>
      </c>
      <c r="D72" s="139">
        <f t="shared" si="13"/>
        <v>7</v>
      </c>
      <c r="E72" s="214">
        <f>+Sheet2!G33</f>
        <v>556854900</v>
      </c>
      <c r="F72" s="139">
        <v>7</v>
      </c>
      <c r="G72" s="199">
        <f>+Sheet2!O33</f>
        <v>0</v>
      </c>
      <c r="H72" s="200">
        <v>0</v>
      </c>
    </row>
    <row r="73" spans="1:8" s="95" customFormat="1" x14ac:dyDescent="0.55000000000000004">
      <c r="A73" s="223"/>
      <c r="B73" s="216" t="s">
        <v>18</v>
      </c>
      <c r="C73" s="217">
        <f t="shared" si="13"/>
        <v>0</v>
      </c>
      <c r="D73" s="218">
        <f t="shared" si="13"/>
        <v>16</v>
      </c>
      <c r="E73" s="219">
        <f>+Sheet2!I33</f>
        <v>0</v>
      </c>
      <c r="F73" s="218">
        <v>16</v>
      </c>
      <c r="G73" s="217">
        <f>+Sheet2!Q33</f>
        <v>0</v>
      </c>
      <c r="H73" s="220">
        <v>0</v>
      </c>
    </row>
    <row r="74" spans="1:8" x14ac:dyDescent="0.55000000000000004">
      <c r="A74" s="210"/>
      <c r="B74" s="225" t="s">
        <v>96</v>
      </c>
      <c r="C74" s="226">
        <f>+C73*100/C70</f>
        <v>0</v>
      </c>
      <c r="D74" s="203"/>
      <c r="E74" s="215"/>
      <c r="F74" s="203"/>
      <c r="G74" s="202"/>
      <c r="H74" s="203"/>
    </row>
    <row r="75" spans="1:8" s="131" customFormat="1" x14ac:dyDescent="0.55000000000000004">
      <c r="A75" s="207" t="s">
        <v>11</v>
      </c>
      <c r="B75" s="197" t="s">
        <v>50</v>
      </c>
      <c r="C75" s="198" t="e">
        <f t="shared" ref="C75:D78" si="14">+E75+G75</f>
        <v>#REF!</v>
      </c>
      <c r="D75" s="201">
        <f t="shared" si="14"/>
        <v>7</v>
      </c>
      <c r="E75" s="213" t="e">
        <f>+E76+E77</f>
        <v>#REF!</v>
      </c>
      <c r="F75" s="201">
        <f>+F76+F77</f>
        <v>5</v>
      </c>
      <c r="G75" s="198">
        <f>+G76+G77</f>
        <v>0</v>
      </c>
      <c r="H75" s="201">
        <f>+H76+H77</f>
        <v>2</v>
      </c>
    </row>
    <row r="76" spans="1:8" s="131" customFormat="1" x14ac:dyDescent="0.55000000000000004">
      <c r="A76" s="208"/>
      <c r="B76" s="211" t="s">
        <v>142</v>
      </c>
      <c r="C76" s="199" t="e">
        <f t="shared" si="14"/>
        <v>#REF!</v>
      </c>
      <c r="D76" s="139">
        <f t="shared" si="14"/>
        <v>6</v>
      </c>
      <c r="E76" s="214" t="e">
        <f>+Sheet2!E34</f>
        <v>#REF!</v>
      </c>
      <c r="F76" s="139">
        <v>5</v>
      </c>
      <c r="G76" s="199">
        <f>+Sheet2!M34</f>
        <v>0</v>
      </c>
      <c r="H76" s="139">
        <v>1</v>
      </c>
    </row>
    <row r="77" spans="1:8" x14ac:dyDescent="0.55000000000000004">
      <c r="A77" s="208"/>
      <c r="B77" s="211" t="s">
        <v>98</v>
      </c>
      <c r="C77" s="199" t="e">
        <f t="shared" si="14"/>
        <v>#REF!</v>
      </c>
      <c r="D77" s="139">
        <f t="shared" si="14"/>
        <v>1</v>
      </c>
      <c r="E77" s="214" t="e">
        <f>+Sheet2!G34</f>
        <v>#REF!</v>
      </c>
      <c r="F77" s="200">
        <v>0</v>
      </c>
      <c r="G77" s="199">
        <f>+Sheet2!O34</f>
        <v>0</v>
      </c>
      <c r="H77" s="139">
        <v>1</v>
      </c>
    </row>
    <row r="78" spans="1:8" s="95" customFormat="1" x14ac:dyDescent="0.55000000000000004">
      <c r="A78" s="223"/>
      <c r="B78" s="216" t="s">
        <v>18</v>
      </c>
      <c r="C78" s="217" t="e">
        <f t="shared" si="14"/>
        <v>#REF!</v>
      </c>
      <c r="D78" s="218">
        <f t="shared" si="14"/>
        <v>1</v>
      </c>
      <c r="E78" s="219" t="e">
        <f>+Sheet2!I34</f>
        <v>#REF!</v>
      </c>
      <c r="F78" s="220">
        <v>0</v>
      </c>
      <c r="G78" s="217">
        <f>+Sheet2!Q34</f>
        <v>0</v>
      </c>
      <c r="H78" s="218">
        <v>1</v>
      </c>
    </row>
    <row r="79" spans="1:8" x14ac:dyDescent="0.55000000000000004">
      <c r="A79" s="210"/>
      <c r="B79" s="225" t="s">
        <v>96</v>
      </c>
      <c r="C79" s="226" t="e">
        <f>+C78*100/C75</f>
        <v>#REF!</v>
      </c>
      <c r="D79" s="203"/>
      <c r="E79" s="215"/>
      <c r="F79" s="203"/>
      <c r="G79" s="202"/>
      <c r="H79" s="203"/>
    </row>
    <row r="80" spans="1:8" s="131" customFormat="1" x14ac:dyDescent="0.55000000000000004">
      <c r="A80" s="207" t="s">
        <v>17</v>
      </c>
      <c r="B80" s="197" t="s">
        <v>50</v>
      </c>
      <c r="C80" s="198">
        <f t="shared" ref="C80:D83" si="15">+E80+G80</f>
        <v>0</v>
      </c>
      <c r="D80" s="201">
        <f t="shared" si="15"/>
        <v>11</v>
      </c>
      <c r="E80" s="213">
        <f>+E81+E82</f>
        <v>0</v>
      </c>
      <c r="F80" s="201">
        <f>+F81+F82</f>
        <v>5</v>
      </c>
      <c r="G80" s="198">
        <f>+G81+G82</f>
        <v>0</v>
      </c>
      <c r="H80" s="201">
        <f>+H81+H82</f>
        <v>6</v>
      </c>
    </row>
    <row r="81" spans="1:8" s="131" customFormat="1" x14ac:dyDescent="0.55000000000000004">
      <c r="A81" s="208"/>
      <c r="B81" s="211" t="s">
        <v>142</v>
      </c>
      <c r="C81" s="199">
        <f t="shared" si="15"/>
        <v>0</v>
      </c>
      <c r="D81" s="139">
        <f t="shared" si="15"/>
        <v>6</v>
      </c>
      <c r="E81" s="214">
        <f>+Sheet2!E35</f>
        <v>0</v>
      </c>
      <c r="F81" s="139">
        <v>2</v>
      </c>
      <c r="G81" s="199">
        <f>+Sheet2!M35</f>
        <v>0</v>
      </c>
      <c r="H81" s="139">
        <v>4</v>
      </c>
    </row>
    <row r="82" spans="1:8" x14ac:dyDescent="0.55000000000000004">
      <c r="A82" s="208"/>
      <c r="B82" s="211" t="s">
        <v>98</v>
      </c>
      <c r="C82" s="199">
        <f t="shared" si="15"/>
        <v>0</v>
      </c>
      <c r="D82" s="139">
        <f t="shared" si="15"/>
        <v>5</v>
      </c>
      <c r="E82" s="214">
        <f>+Sheet2!G35</f>
        <v>0</v>
      </c>
      <c r="F82" s="139">
        <v>3</v>
      </c>
      <c r="G82" s="199">
        <f>+Sheet2!O35</f>
        <v>0</v>
      </c>
      <c r="H82" s="139">
        <v>2</v>
      </c>
    </row>
    <row r="83" spans="1:8" s="95" customFormat="1" x14ac:dyDescent="0.55000000000000004">
      <c r="A83" s="223"/>
      <c r="B83" s="216" t="s">
        <v>18</v>
      </c>
      <c r="C83" s="217">
        <f t="shared" si="15"/>
        <v>0</v>
      </c>
      <c r="D83" s="220">
        <f t="shared" si="15"/>
        <v>0</v>
      </c>
      <c r="E83" s="219">
        <f>+Sheet2!I35</f>
        <v>0</v>
      </c>
      <c r="F83" s="220">
        <v>0</v>
      </c>
      <c r="G83" s="217">
        <f>+Sheet2!Q35</f>
        <v>0</v>
      </c>
      <c r="H83" s="220">
        <v>0</v>
      </c>
    </row>
    <row r="84" spans="1:8" x14ac:dyDescent="0.55000000000000004">
      <c r="A84" s="210"/>
      <c r="B84" s="225" t="s">
        <v>96</v>
      </c>
      <c r="C84" s="226" t="e">
        <f>+C83*100/C80</f>
        <v>#DIV/0!</v>
      </c>
      <c r="D84" s="203"/>
      <c r="E84" s="215"/>
      <c r="F84" s="203"/>
      <c r="G84" s="202"/>
      <c r="H84" s="203"/>
    </row>
    <row r="85" spans="1:8" s="131" customFormat="1" x14ac:dyDescent="0.55000000000000004">
      <c r="A85" s="207" t="s">
        <v>145</v>
      </c>
      <c r="B85" s="197" t="s">
        <v>50</v>
      </c>
      <c r="C85" s="198">
        <f t="shared" ref="C85:D88" si="16">+E85+G85</f>
        <v>59373200</v>
      </c>
      <c r="D85" s="201">
        <f t="shared" si="16"/>
        <v>20</v>
      </c>
      <c r="E85" s="213">
        <f>+E86+E87</f>
        <v>0</v>
      </c>
      <c r="F85" s="201">
        <f>+F86+F87</f>
        <v>16</v>
      </c>
      <c r="G85" s="198">
        <f>+G86+G87</f>
        <v>59373200</v>
      </c>
      <c r="H85" s="201">
        <f>+H86+H87</f>
        <v>4</v>
      </c>
    </row>
    <row r="86" spans="1:8" s="131" customFormat="1" x14ac:dyDescent="0.55000000000000004">
      <c r="A86" s="208"/>
      <c r="B86" s="211" t="s">
        <v>142</v>
      </c>
      <c r="C86" s="199">
        <f t="shared" si="16"/>
        <v>0</v>
      </c>
      <c r="D86" s="139">
        <f t="shared" si="16"/>
        <v>10</v>
      </c>
      <c r="E86" s="214">
        <f>+Sheet2!E36</f>
        <v>0</v>
      </c>
      <c r="F86" s="139">
        <v>7</v>
      </c>
      <c r="G86" s="199">
        <f>+Sheet2!M36</f>
        <v>0</v>
      </c>
      <c r="H86" s="139">
        <v>3</v>
      </c>
    </row>
    <row r="87" spans="1:8" x14ac:dyDescent="0.55000000000000004">
      <c r="A87" s="208"/>
      <c r="B87" s="211" t="s">
        <v>98</v>
      </c>
      <c r="C87" s="199">
        <f t="shared" si="16"/>
        <v>59373200</v>
      </c>
      <c r="D87" s="139">
        <f t="shared" si="16"/>
        <v>10</v>
      </c>
      <c r="E87" s="214">
        <f>+Sheet2!G36</f>
        <v>0</v>
      </c>
      <c r="F87" s="139">
        <v>9</v>
      </c>
      <c r="G87" s="199">
        <f>+Sheet2!O36</f>
        <v>59373200</v>
      </c>
      <c r="H87" s="139">
        <v>1</v>
      </c>
    </row>
    <row r="88" spans="1:8" s="95" customFormat="1" x14ac:dyDescent="0.55000000000000004">
      <c r="A88" s="223"/>
      <c r="B88" s="216" t="s">
        <v>18</v>
      </c>
      <c r="C88" s="217">
        <f t="shared" si="16"/>
        <v>0</v>
      </c>
      <c r="D88" s="218">
        <f t="shared" si="16"/>
        <v>4</v>
      </c>
      <c r="E88" s="219">
        <f>+Sheet2!I36</f>
        <v>0</v>
      </c>
      <c r="F88" s="218">
        <v>4</v>
      </c>
      <c r="G88" s="217">
        <f>+Sheet2!Q36</f>
        <v>0</v>
      </c>
      <c r="H88" s="220">
        <v>0</v>
      </c>
    </row>
    <row r="89" spans="1:8" x14ac:dyDescent="0.55000000000000004">
      <c r="A89" s="210"/>
      <c r="B89" s="225" t="s">
        <v>96</v>
      </c>
      <c r="C89" s="226">
        <f>+C88*100/C85</f>
        <v>0</v>
      </c>
      <c r="D89" s="203"/>
      <c r="E89" s="215"/>
      <c r="F89" s="203"/>
      <c r="G89" s="202"/>
      <c r="H89" s="203"/>
    </row>
    <row r="90" spans="1:8" s="131" customFormat="1" x14ac:dyDescent="0.55000000000000004">
      <c r="A90" s="207" t="s">
        <v>45</v>
      </c>
      <c r="B90" s="197" t="s">
        <v>50</v>
      </c>
      <c r="C90" s="198">
        <f t="shared" ref="C90:D93" si="17">+E90+G90</f>
        <v>0</v>
      </c>
      <c r="D90" s="201">
        <f t="shared" si="17"/>
        <v>2</v>
      </c>
      <c r="E90" s="213">
        <f>+E91+E92</f>
        <v>0</v>
      </c>
      <c r="F90" s="205">
        <f>+F91+F92</f>
        <v>0</v>
      </c>
      <c r="G90" s="198">
        <f>+G91+G92</f>
        <v>0</v>
      </c>
      <c r="H90" s="201">
        <f>+H91+H92</f>
        <v>2</v>
      </c>
    </row>
    <row r="91" spans="1:8" s="131" customFormat="1" x14ac:dyDescent="0.55000000000000004">
      <c r="A91" s="208"/>
      <c r="B91" s="211" t="s">
        <v>142</v>
      </c>
      <c r="C91" s="199">
        <f t="shared" si="17"/>
        <v>0</v>
      </c>
      <c r="D91" s="200">
        <f t="shared" si="17"/>
        <v>0</v>
      </c>
      <c r="E91" s="214">
        <f>+Sheet2!E16</f>
        <v>0</v>
      </c>
      <c r="F91" s="200">
        <v>0</v>
      </c>
      <c r="G91" s="199">
        <f>+Sheet2!M16</f>
        <v>0</v>
      </c>
      <c r="H91" s="200">
        <v>0</v>
      </c>
    </row>
    <row r="92" spans="1:8" x14ac:dyDescent="0.55000000000000004">
      <c r="A92" s="208"/>
      <c r="B92" s="211" t="s">
        <v>98</v>
      </c>
      <c r="C92" s="199">
        <f t="shared" si="17"/>
        <v>0</v>
      </c>
      <c r="D92" s="139">
        <f t="shared" si="17"/>
        <v>2</v>
      </c>
      <c r="E92" s="214">
        <f>+Sheet2!G16</f>
        <v>0</v>
      </c>
      <c r="F92" s="200">
        <v>0</v>
      </c>
      <c r="G92" s="199">
        <f>+Sheet2!O16</f>
        <v>0</v>
      </c>
      <c r="H92" s="139">
        <f>3-1</f>
        <v>2</v>
      </c>
    </row>
    <row r="93" spans="1:8" s="95" customFormat="1" x14ac:dyDescent="0.55000000000000004">
      <c r="A93" s="223"/>
      <c r="B93" s="216" t="s">
        <v>18</v>
      </c>
      <c r="C93" s="217">
        <f t="shared" si="17"/>
        <v>0</v>
      </c>
      <c r="D93" s="220">
        <f t="shared" si="17"/>
        <v>0</v>
      </c>
      <c r="E93" s="219">
        <f>+Sheet2!I16</f>
        <v>0</v>
      </c>
      <c r="F93" s="220">
        <v>0</v>
      </c>
      <c r="G93" s="217">
        <f>+Sheet2!Q16</f>
        <v>0</v>
      </c>
      <c r="H93" s="220">
        <v>0</v>
      </c>
    </row>
    <row r="94" spans="1:8" x14ac:dyDescent="0.55000000000000004">
      <c r="A94" s="210"/>
      <c r="B94" s="225" t="s">
        <v>96</v>
      </c>
      <c r="C94" s="226" t="e">
        <f>+C93*100/C90</f>
        <v>#DIV/0!</v>
      </c>
      <c r="D94" s="203"/>
      <c r="E94" s="215"/>
      <c r="F94" s="203"/>
      <c r="G94" s="202"/>
      <c r="H94" s="203"/>
    </row>
    <row r="95" spans="1:8" s="131" customFormat="1" x14ac:dyDescent="0.55000000000000004">
      <c r="A95" s="207" t="s">
        <v>36</v>
      </c>
      <c r="B95" s="197" t="s">
        <v>50</v>
      </c>
      <c r="C95" s="198">
        <f t="shared" ref="C95:D98" si="18">+E95+G95</f>
        <v>0</v>
      </c>
      <c r="D95" s="201">
        <f t="shared" si="18"/>
        <v>1</v>
      </c>
      <c r="E95" s="213">
        <f>+E96+E97</f>
        <v>0</v>
      </c>
      <c r="F95" s="205">
        <f>+F96+F97</f>
        <v>0</v>
      </c>
      <c r="G95" s="198">
        <f>+G96+G97</f>
        <v>0</v>
      </c>
      <c r="H95" s="201">
        <f>+H96+H97</f>
        <v>1</v>
      </c>
    </row>
    <row r="96" spans="1:8" s="131" customFormat="1" x14ac:dyDescent="0.55000000000000004">
      <c r="A96" s="208"/>
      <c r="B96" s="211" t="s">
        <v>142</v>
      </c>
      <c r="C96" s="199">
        <f t="shared" si="18"/>
        <v>0</v>
      </c>
      <c r="D96" s="139">
        <f t="shared" si="18"/>
        <v>1</v>
      </c>
      <c r="E96" s="214">
        <f>+Sheet2!E18</f>
        <v>0</v>
      </c>
      <c r="F96" s="200">
        <v>0</v>
      </c>
      <c r="G96" s="199">
        <f>+Sheet2!M18</f>
        <v>0</v>
      </c>
      <c r="H96" s="139">
        <v>1</v>
      </c>
    </row>
    <row r="97" spans="1:8" x14ac:dyDescent="0.55000000000000004">
      <c r="A97" s="208"/>
      <c r="B97" s="211" t="s">
        <v>98</v>
      </c>
      <c r="C97" s="199">
        <f t="shared" si="18"/>
        <v>0</v>
      </c>
      <c r="D97" s="200">
        <f t="shared" si="18"/>
        <v>0</v>
      </c>
      <c r="E97" s="214">
        <f>+Sheet2!G18</f>
        <v>0</v>
      </c>
      <c r="F97" s="200">
        <v>0</v>
      </c>
      <c r="G97" s="199">
        <f>+Sheet2!O18</f>
        <v>0</v>
      </c>
      <c r="H97" s="200">
        <v>0</v>
      </c>
    </row>
    <row r="98" spans="1:8" s="95" customFormat="1" x14ac:dyDescent="0.55000000000000004">
      <c r="A98" s="223"/>
      <c r="B98" s="216" t="s">
        <v>18</v>
      </c>
      <c r="C98" s="217">
        <f t="shared" si="18"/>
        <v>0</v>
      </c>
      <c r="D98" s="218">
        <f t="shared" si="18"/>
        <v>1</v>
      </c>
      <c r="E98" s="219">
        <f>+Sheet2!I18</f>
        <v>0</v>
      </c>
      <c r="F98" s="220">
        <v>0</v>
      </c>
      <c r="G98" s="217">
        <f>+Sheet2!Q18</f>
        <v>0</v>
      </c>
      <c r="H98" s="218">
        <v>1</v>
      </c>
    </row>
    <row r="99" spans="1:8" x14ac:dyDescent="0.55000000000000004">
      <c r="A99" s="210"/>
      <c r="B99" s="225" t="s">
        <v>96</v>
      </c>
      <c r="C99" s="226" t="e">
        <f>+C98*100/C95</f>
        <v>#DIV/0!</v>
      </c>
      <c r="D99" s="203"/>
      <c r="E99" s="215"/>
      <c r="F99" s="203"/>
      <c r="G99" s="202"/>
      <c r="H99" s="203"/>
    </row>
    <row r="100" spans="1:8" s="131" customFormat="1" x14ac:dyDescent="0.55000000000000004">
      <c r="A100" s="207" t="s">
        <v>5</v>
      </c>
      <c r="B100" s="197" t="s">
        <v>50</v>
      </c>
      <c r="C100" s="198">
        <f t="shared" ref="C100:D103" si="19">+E100+G100</f>
        <v>12205700</v>
      </c>
      <c r="D100" s="201">
        <f t="shared" si="19"/>
        <v>33</v>
      </c>
      <c r="E100" s="213">
        <f>+E101+E102</f>
        <v>0</v>
      </c>
      <c r="F100" s="201">
        <f>+F101+F102</f>
        <v>30</v>
      </c>
      <c r="G100" s="198">
        <f>+G101+G102</f>
        <v>12205700</v>
      </c>
      <c r="H100" s="201">
        <f>+H101+H102</f>
        <v>3</v>
      </c>
    </row>
    <row r="101" spans="1:8" s="131" customFormat="1" x14ac:dyDescent="0.55000000000000004">
      <c r="A101" s="208"/>
      <c r="B101" s="211" t="s">
        <v>142</v>
      </c>
      <c r="C101" s="199">
        <f t="shared" si="19"/>
        <v>0</v>
      </c>
      <c r="D101" s="139">
        <f t="shared" si="19"/>
        <v>29</v>
      </c>
      <c r="E101" s="214">
        <f>+Sheet2!E38</f>
        <v>0</v>
      </c>
      <c r="F101" s="139">
        <v>27</v>
      </c>
      <c r="G101" s="199">
        <f>+Sheet2!M38</f>
        <v>0</v>
      </c>
      <c r="H101" s="139">
        <v>2</v>
      </c>
    </row>
    <row r="102" spans="1:8" x14ac:dyDescent="0.55000000000000004">
      <c r="A102" s="208"/>
      <c r="B102" s="211" t="s">
        <v>98</v>
      </c>
      <c r="C102" s="199">
        <f t="shared" si="19"/>
        <v>12205700</v>
      </c>
      <c r="D102" s="139">
        <f t="shared" si="19"/>
        <v>4</v>
      </c>
      <c r="E102" s="214">
        <f>+Sheet2!G38</f>
        <v>0</v>
      </c>
      <c r="F102" s="139">
        <v>3</v>
      </c>
      <c r="G102" s="199">
        <f>+Sheet2!O38</f>
        <v>12205700</v>
      </c>
      <c r="H102" s="139">
        <v>1</v>
      </c>
    </row>
    <row r="103" spans="1:8" s="95" customFormat="1" x14ac:dyDescent="0.55000000000000004">
      <c r="A103" s="223"/>
      <c r="B103" s="216" t="s">
        <v>18</v>
      </c>
      <c r="C103" s="217">
        <f t="shared" si="19"/>
        <v>0</v>
      </c>
      <c r="D103" s="218">
        <f t="shared" si="19"/>
        <v>12</v>
      </c>
      <c r="E103" s="219">
        <f>+Sheet2!I38</f>
        <v>0</v>
      </c>
      <c r="F103" s="218">
        <v>12</v>
      </c>
      <c r="G103" s="217">
        <f>+Sheet2!Q38</f>
        <v>0</v>
      </c>
      <c r="H103" s="220">
        <v>0</v>
      </c>
    </row>
    <row r="104" spans="1:8" x14ac:dyDescent="0.55000000000000004">
      <c r="A104" s="210"/>
      <c r="B104" s="225" t="s">
        <v>96</v>
      </c>
      <c r="C104" s="226">
        <f>+C103*100/C100</f>
        <v>0</v>
      </c>
      <c r="D104" s="203"/>
      <c r="E104" s="215"/>
      <c r="F104" s="203"/>
      <c r="G104" s="202"/>
      <c r="H104" s="203"/>
    </row>
    <row r="105" spans="1:8" s="131" customFormat="1" x14ac:dyDescent="0.55000000000000004">
      <c r="A105" s="207" t="s">
        <v>2</v>
      </c>
      <c r="B105" s="197" t="s">
        <v>50</v>
      </c>
      <c r="C105" s="198" t="e">
        <f t="shared" ref="C105:D108" si="20">+E105+G105</f>
        <v>#REF!</v>
      </c>
      <c r="D105" s="201">
        <f t="shared" si="20"/>
        <v>5</v>
      </c>
      <c r="E105" s="213" t="e">
        <f>+E106+E107</f>
        <v>#REF!</v>
      </c>
      <c r="F105" s="201">
        <f>+F106+F107</f>
        <v>4</v>
      </c>
      <c r="G105" s="198">
        <f>+G106+G107</f>
        <v>0</v>
      </c>
      <c r="H105" s="201">
        <f>+H106+H107</f>
        <v>1</v>
      </c>
    </row>
    <row r="106" spans="1:8" s="131" customFormat="1" x14ac:dyDescent="0.55000000000000004">
      <c r="A106" s="208"/>
      <c r="B106" s="211" t="s">
        <v>142</v>
      </c>
      <c r="C106" s="199" t="e">
        <f t="shared" si="20"/>
        <v>#REF!</v>
      </c>
      <c r="D106" s="139">
        <f t="shared" si="20"/>
        <v>4</v>
      </c>
      <c r="E106" s="214" t="e">
        <f>+Sheet2!E39</f>
        <v>#REF!</v>
      </c>
      <c r="F106" s="139">
        <v>3</v>
      </c>
      <c r="G106" s="199">
        <f>+Sheet2!M39</f>
        <v>0</v>
      </c>
      <c r="H106" s="139">
        <v>1</v>
      </c>
    </row>
    <row r="107" spans="1:8" x14ac:dyDescent="0.55000000000000004">
      <c r="A107" s="208"/>
      <c r="B107" s="211" t="s">
        <v>98</v>
      </c>
      <c r="C107" s="199" t="e">
        <f t="shared" si="20"/>
        <v>#REF!</v>
      </c>
      <c r="D107" s="139">
        <f t="shared" si="20"/>
        <v>1</v>
      </c>
      <c r="E107" s="214" t="e">
        <f>+Sheet2!G39</f>
        <v>#REF!</v>
      </c>
      <c r="F107" s="139">
        <v>1</v>
      </c>
      <c r="G107" s="199">
        <f>+Sheet2!O39</f>
        <v>0</v>
      </c>
      <c r="H107" s="200">
        <v>0</v>
      </c>
    </row>
    <row r="108" spans="1:8" s="95" customFormat="1" x14ac:dyDescent="0.55000000000000004">
      <c r="A108" s="223"/>
      <c r="B108" s="216" t="s">
        <v>18</v>
      </c>
      <c r="C108" s="217" t="e">
        <f t="shared" si="20"/>
        <v>#REF!</v>
      </c>
      <c r="D108" s="220">
        <f t="shared" si="20"/>
        <v>0</v>
      </c>
      <c r="E108" s="219" t="e">
        <f>+Sheet2!I39</f>
        <v>#REF!</v>
      </c>
      <c r="F108" s="220">
        <v>0</v>
      </c>
      <c r="G108" s="217">
        <f>+Sheet2!Q39</f>
        <v>0</v>
      </c>
      <c r="H108" s="220">
        <v>0</v>
      </c>
    </row>
    <row r="109" spans="1:8" x14ac:dyDescent="0.55000000000000004">
      <c r="A109" s="210"/>
      <c r="B109" s="225" t="s">
        <v>96</v>
      </c>
      <c r="C109" s="226" t="e">
        <f>+C108*100/C105</f>
        <v>#REF!</v>
      </c>
      <c r="D109" s="203"/>
      <c r="E109" s="215"/>
      <c r="F109" s="203"/>
      <c r="G109" s="202"/>
      <c r="H109" s="203"/>
    </row>
    <row r="110" spans="1:8" s="131" customFormat="1" x14ac:dyDescent="0.55000000000000004">
      <c r="A110" s="207" t="s">
        <v>34</v>
      </c>
      <c r="B110" s="197" t="s">
        <v>50</v>
      </c>
      <c r="C110" s="198">
        <f t="shared" ref="C110:D113" si="21">+E110+G110</f>
        <v>0</v>
      </c>
      <c r="D110" s="201">
        <f t="shared" si="21"/>
        <v>2</v>
      </c>
      <c r="E110" s="213">
        <f>+E111+E112</f>
        <v>0</v>
      </c>
      <c r="F110" s="201">
        <f>+F111+F112</f>
        <v>1</v>
      </c>
      <c r="G110" s="198">
        <f>+G111+G112</f>
        <v>0</v>
      </c>
      <c r="H110" s="201">
        <f>+H111+H112</f>
        <v>1</v>
      </c>
    </row>
    <row r="111" spans="1:8" s="131" customFormat="1" x14ac:dyDescent="0.55000000000000004">
      <c r="A111" s="208"/>
      <c r="B111" s="211" t="s">
        <v>142</v>
      </c>
      <c r="C111" s="199">
        <f t="shared" si="21"/>
        <v>0</v>
      </c>
      <c r="D111" s="139">
        <f t="shared" si="21"/>
        <v>2</v>
      </c>
      <c r="E111" s="214">
        <f>+Sheet2!E40</f>
        <v>0</v>
      </c>
      <c r="F111" s="139">
        <v>1</v>
      </c>
      <c r="G111" s="199">
        <f>+Sheet2!M40</f>
        <v>0</v>
      </c>
      <c r="H111" s="139">
        <v>1</v>
      </c>
    </row>
    <row r="112" spans="1:8" x14ac:dyDescent="0.55000000000000004">
      <c r="A112" s="208"/>
      <c r="B112" s="211" t="s">
        <v>98</v>
      </c>
      <c r="C112" s="199">
        <f t="shared" si="21"/>
        <v>0</v>
      </c>
      <c r="D112" s="200">
        <f t="shared" si="21"/>
        <v>0</v>
      </c>
      <c r="E112" s="214">
        <f>+Sheet2!G40</f>
        <v>0</v>
      </c>
      <c r="F112" s="200">
        <v>0</v>
      </c>
      <c r="G112" s="199">
        <f>+Sheet2!O40</f>
        <v>0</v>
      </c>
      <c r="H112" s="200">
        <v>0</v>
      </c>
    </row>
    <row r="113" spans="1:8" s="95" customFormat="1" x14ac:dyDescent="0.55000000000000004">
      <c r="A113" s="223"/>
      <c r="B113" s="216" t="s">
        <v>18</v>
      </c>
      <c r="C113" s="217">
        <f t="shared" si="21"/>
        <v>0</v>
      </c>
      <c r="D113" s="220">
        <f t="shared" si="21"/>
        <v>0</v>
      </c>
      <c r="E113" s="219">
        <f>+Sheet2!I40</f>
        <v>0</v>
      </c>
      <c r="F113" s="220">
        <v>0</v>
      </c>
      <c r="G113" s="217">
        <f>+Sheet2!Q40</f>
        <v>0</v>
      </c>
      <c r="H113" s="220">
        <v>0</v>
      </c>
    </row>
    <row r="114" spans="1:8" x14ac:dyDescent="0.55000000000000004">
      <c r="A114" s="210"/>
      <c r="B114" s="225" t="s">
        <v>96</v>
      </c>
      <c r="C114" s="226" t="e">
        <f>+C113*100/C110</f>
        <v>#DIV/0!</v>
      </c>
      <c r="D114" s="203"/>
      <c r="E114" s="215"/>
      <c r="F114" s="203"/>
      <c r="G114" s="202"/>
      <c r="H114" s="203"/>
    </row>
    <row r="115" spans="1:8" s="131" customFormat="1" x14ac:dyDescent="0.55000000000000004">
      <c r="A115" s="207" t="s">
        <v>28</v>
      </c>
      <c r="B115" s="197" t="s">
        <v>50</v>
      </c>
      <c r="C115" s="198">
        <f t="shared" ref="C115:D118" si="22">+E115+G115</f>
        <v>0</v>
      </c>
      <c r="D115" s="201">
        <f t="shared" si="22"/>
        <v>2</v>
      </c>
      <c r="E115" s="213">
        <f>+E116+E117</f>
        <v>0</v>
      </c>
      <c r="F115" s="201">
        <f>+F116+F117</f>
        <v>2</v>
      </c>
      <c r="G115" s="198">
        <f>+G116+G117</f>
        <v>0</v>
      </c>
      <c r="H115" s="205">
        <f>+H116+H117</f>
        <v>0</v>
      </c>
    </row>
    <row r="116" spans="1:8" s="131" customFormat="1" x14ac:dyDescent="0.55000000000000004">
      <c r="A116" s="208"/>
      <c r="B116" s="211" t="s">
        <v>142</v>
      </c>
      <c r="C116" s="199">
        <f t="shared" si="22"/>
        <v>0</v>
      </c>
      <c r="D116" s="139">
        <f t="shared" si="22"/>
        <v>2</v>
      </c>
      <c r="E116" s="214">
        <f>+Sheet2!E42</f>
        <v>0</v>
      </c>
      <c r="F116" s="139">
        <v>2</v>
      </c>
      <c r="G116" s="199">
        <f>+Sheet2!M42</f>
        <v>0</v>
      </c>
      <c r="H116" s="200">
        <v>0</v>
      </c>
    </row>
    <row r="117" spans="1:8" x14ac:dyDescent="0.55000000000000004">
      <c r="A117" s="208"/>
      <c r="B117" s="211" t="s">
        <v>98</v>
      </c>
      <c r="C117" s="199">
        <f t="shared" si="22"/>
        <v>0</v>
      </c>
      <c r="D117" s="200">
        <f t="shared" si="22"/>
        <v>0</v>
      </c>
      <c r="E117" s="214">
        <f>+Sheet2!G42</f>
        <v>0</v>
      </c>
      <c r="F117" s="200">
        <v>0</v>
      </c>
      <c r="G117" s="199">
        <f>+Sheet2!O42</f>
        <v>0</v>
      </c>
      <c r="H117" s="200">
        <v>0</v>
      </c>
    </row>
    <row r="118" spans="1:8" s="95" customFormat="1" x14ac:dyDescent="0.55000000000000004">
      <c r="A118" s="223"/>
      <c r="B118" s="216" t="s">
        <v>18</v>
      </c>
      <c r="C118" s="217">
        <f t="shared" si="22"/>
        <v>0</v>
      </c>
      <c r="D118" s="220">
        <f t="shared" si="22"/>
        <v>0</v>
      </c>
      <c r="E118" s="219">
        <f>+Sheet2!I42</f>
        <v>0</v>
      </c>
      <c r="F118" s="220">
        <v>0</v>
      </c>
      <c r="G118" s="217">
        <f>+Sheet2!Q42</f>
        <v>0</v>
      </c>
      <c r="H118" s="220">
        <v>0</v>
      </c>
    </row>
    <row r="119" spans="1:8" x14ac:dyDescent="0.55000000000000004">
      <c r="A119" s="210"/>
      <c r="B119" s="225" t="s">
        <v>96</v>
      </c>
      <c r="C119" s="226" t="e">
        <f>+C118*100/C115</f>
        <v>#DIV/0!</v>
      </c>
      <c r="D119" s="203"/>
      <c r="E119" s="215"/>
      <c r="F119" s="203"/>
      <c r="G119" s="202"/>
      <c r="H119" s="203"/>
    </row>
    <row r="120" spans="1:8" s="131" customFormat="1" x14ac:dyDescent="0.55000000000000004">
      <c r="A120" s="207" t="s">
        <v>35</v>
      </c>
      <c r="B120" s="197" t="s">
        <v>50</v>
      </c>
      <c r="C120" s="198" t="e">
        <f t="shared" ref="C120:D123" si="23">+E120+G120</f>
        <v>#REF!</v>
      </c>
      <c r="D120" s="201">
        <f t="shared" si="23"/>
        <v>2</v>
      </c>
      <c r="E120" s="213" t="e">
        <f>+E121+E122</f>
        <v>#REF!</v>
      </c>
      <c r="F120" s="201">
        <f>+F121+F122</f>
        <v>1</v>
      </c>
      <c r="G120" s="198">
        <f>+G121+G122</f>
        <v>0</v>
      </c>
      <c r="H120" s="201">
        <f>+H121+H122</f>
        <v>1</v>
      </c>
    </row>
    <row r="121" spans="1:8" s="131" customFormat="1" x14ac:dyDescent="0.55000000000000004">
      <c r="A121" s="208"/>
      <c r="B121" s="211" t="s">
        <v>142</v>
      </c>
      <c r="C121" s="199" t="e">
        <f t="shared" si="23"/>
        <v>#REF!</v>
      </c>
      <c r="D121" s="139">
        <f t="shared" si="23"/>
        <v>2</v>
      </c>
      <c r="E121" s="214" t="e">
        <f>+Sheet2!E41</f>
        <v>#REF!</v>
      </c>
      <c r="F121" s="139">
        <v>1</v>
      </c>
      <c r="G121" s="199">
        <f>+Sheet2!M41</f>
        <v>0</v>
      </c>
      <c r="H121" s="139">
        <v>1</v>
      </c>
    </row>
    <row r="122" spans="1:8" x14ac:dyDescent="0.55000000000000004">
      <c r="A122" s="208"/>
      <c r="B122" s="211" t="s">
        <v>98</v>
      </c>
      <c r="C122" s="199" t="e">
        <f t="shared" si="23"/>
        <v>#REF!</v>
      </c>
      <c r="D122" s="200">
        <f t="shared" si="23"/>
        <v>0</v>
      </c>
      <c r="E122" s="214" t="e">
        <f>+Sheet2!G41</f>
        <v>#REF!</v>
      </c>
      <c r="F122" s="200">
        <v>0</v>
      </c>
      <c r="G122" s="199">
        <f>+Sheet2!O41</f>
        <v>0</v>
      </c>
      <c r="H122" s="200">
        <v>0</v>
      </c>
    </row>
    <row r="123" spans="1:8" s="95" customFormat="1" x14ac:dyDescent="0.55000000000000004">
      <c r="A123" s="223"/>
      <c r="B123" s="216" t="s">
        <v>18</v>
      </c>
      <c r="C123" s="217" t="e">
        <f t="shared" si="23"/>
        <v>#REF!</v>
      </c>
      <c r="D123" s="218">
        <f t="shared" si="23"/>
        <v>1</v>
      </c>
      <c r="E123" s="219" t="e">
        <f>+Sheet2!I41</f>
        <v>#REF!</v>
      </c>
      <c r="F123" s="220">
        <v>0</v>
      </c>
      <c r="G123" s="217">
        <f>+Sheet2!Q41</f>
        <v>0</v>
      </c>
      <c r="H123" s="218">
        <v>1</v>
      </c>
    </row>
    <row r="124" spans="1:8" x14ac:dyDescent="0.55000000000000004">
      <c r="A124" s="210"/>
      <c r="B124" s="225" t="s">
        <v>96</v>
      </c>
      <c r="C124" s="226" t="e">
        <f>+C123*100/C120</f>
        <v>#REF!</v>
      </c>
      <c r="D124" s="203"/>
      <c r="E124" s="215"/>
      <c r="F124" s="203"/>
      <c r="G124" s="202"/>
      <c r="H124" s="203"/>
    </row>
    <row r="125" spans="1:8" s="131" customFormat="1" x14ac:dyDescent="0.55000000000000004">
      <c r="A125" s="207" t="s">
        <v>4</v>
      </c>
      <c r="B125" s="197" t="s">
        <v>50</v>
      </c>
      <c r="C125" s="198" t="e">
        <f t="shared" ref="C125:D128" si="24">+E125+G125</f>
        <v>#REF!</v>
      </c>
      <c r="D125" s="201">
        <f t="shared" si="24"/>
        <v>26</v>
      </c>
      <c r="E125" s="213">
        <f>+E126+E127</f>
        <v>112665000</v>
      </c>
      <c r="F125" s="201">
        <f>+F126+F127</f>
        <v>23</v>
      </c>
      <c r="G125" s="198" t="e">
        <f>+G126+G127</f>
        <v>#REF!</v>
      </c>
      <c r="H125" s="201">
        <f>+H126+H127</f>
        <v>3</v>
      </c>
    </row>
    <row r="126" spans="1:8" s="131" customFormat="1" x14ac:dyDescent="0.55000000000000004">
      <c r="A126" s="208"/>
      <c r="B126" s="211" t="s">
        <v>142</v>
      </c>
      <c r="C126" s="199" t="e">
        <f t="shared" si="24"/>
        <v>#REF!</v>
      </c>
      <c r="D126" s="139">
        <f t="shared" si="24"/>
        <v>15</v>
      </c>
      <c r="E126" s="214">
        <f>+Sheet2!E13</f>
        <v>0</v>
      </c>
      <c r="F126" s="139">
        <f>20-5</f>
        <v>15</v>
      </c>
      <c r="G126" s="199" t="e">
        <f>+Sheet2!M13</f>
        <v>#REF!</v>
      </c>
      <c r="H126" s="200">
        <v>0</v>
      </c>
    </row>
    <row r="127" spans="1:8" x14ac:dyDescent="0.55000000000000004">
      <c r="A127" s="208"/>
      <c r="B127" s="211" t="s">
        <v>98</v>
      </c>
      <c r="C127" s="199" t="e">
        <f t="shared" si="24"/>
        <v>#REF!</v>
      </c>
      <c r="D127" s="139">
        <f t="shared" si="24"/>
        <v>11</v>
      </c>
      <c r="E127" s="214">
        <f>+Sheet2!G13</f>
        <v>112665000</v>
      </c>
      <c r="F127" s="139">
        <f>18-10</f>
        <v>8</v>
      </c>
      <c r="G127" s="199" t="e">
        <f>+Sheet2!O13</f>
        <v>#REF!</v>
      </c>
      <c r="H127" s="139">
        <f>5-2</f>
        <v>3</v>
      </c>
    </row>
    <row r="128" spans="1:8" s="95" customFormat="1" x14ac:dyDescent="0.55000000000000004">
      <c r="A128" s="223"/>
      <c r="B128" s="216" t="s">
        <v>18</v>
      </c>
      <c r="C128" s="217" t="e">
        <f t="shared" si="24"/>
        <v>#REF!</v>
      </c>
      <c r="D128" s="218">
        <f t="shared" si="24"/>
        <v>3</v>
      </c>
      <c r="E128" s="219">
        <f>+Sheet2!I13</f>
        <v>0</v>
      </c>
      <c r="F128" s="218">
        <v>3</v>
      </c>
      <c r="G128" s="217" t="e">
        <f>+Sheet2!Q13</f>
        <v>#REF!</v>
      </c>
      <c r="H128" s="220">
        <v>0</v>
      </c>
    </row>
    <row r="129" spans="1:8" x14ac:dyDescent="0.55000000000000004">
      <c r="A129" s="210"/>
      <c r="B129" s="225" t="s">
        <v>96</v>
      </c>
      <c r="C129" s="226" t="e">
        <f>+C128*100/C125</f>
        <v>#REF!</v>
      </c>
      <c r="D129" s="203"/>
      <c r="E129" s="215"/>
      <c r="F129" s="203"/>
      <c r="G129" s="202"/>
      <c r="H129" s="203"/>
    </row>
    <row r="130" spans="1:8" s="131" customFormat="1" x14ac:dyDescent="0.55000000000000004">
      <c r="A130" s="207" t="s">
        <v>40</v>
      </c>
      <c r="B130" s="197" t="s">
        <v>50</v>
      </c>
      <c r="C130" s="198">
        <f t="shared" ref="C130:D133" si="25">+E130+G130</f>
        <v>0</v>
      </c>
      <c r="D130" s="201">
        <f t="shared" si="25"/>
        <v>1</v>
      </c>
      <c r="E130" s="213">
        <f>+E131+E132</f>
        <v>0</v>
      </c>
      <c r="F130" s="201">
        <f>+F131+F132</f>
        <v>1</v>
      </c>
      <c r="G130" s="198">
        <f>+G131+G132</f>
        <v>0</v>
      </c>
      <c r="H130" s="205">
        <f>+H131+H132</f>
        <v>0</v>
      </c>
    </row>
    <row r="131" spans="1:8" s="131" customFormat="1" x14ac:dyDescent="0.55000000000000004">
      <c r="A131" s="208"/>
      <c r="B131" s="211" t="s">
        <v>142</v>
      </c>
      <c r="C131" s="199">
        <f t="shared" si="25"/>
        <v>0</v>
      </c>
      <c r="D131" s="139">
        <f t="shared" si="25"/>
        <v>1</v>
      </c>
      <c r="E131" s="214">
        <f>+Sheet2!E17</f>
        <v>0</v>
      </c>
      <c r="F131" s="139">
        <v>1</v>
      </c>
      <c r="G131" s="199">
        <f>+Sheet2!M17</f>
        <v>0</v>
      </c>
      <c r="H131" s="200">
        <v>0</v>
      </c>
    </row>
    <row r="132" spans="1:8" x14ac:dyDescent="0.55000000000000004">
      <c r="A132" s="208"/>
      <c r="B132" s="211" t="s">
        <v>98</v>
      </c>
      <c r="C132" s="199">
        <f t="shared" si="25"/>
        <v>0</v>
      </c>
      <c r="D132" s="200">
        <f t="shared" si="25"/>
        <v>0</v>
      </c>
      <c r="E132" s="214">
        <f>+Sheet2!G17</f>
        <v>0</v>
      </c>
      <c r="F132" s="200">
        <v>0</v>
      </c>
      <c r="G132" s="199">
        <f>+Sheet2!O17</f>
        <v>0</v>
      </c>
      <c r="H132" s="200">
        <v>0</v>
      </c>
    </row>
    <row r="133" spans="1:8" s="95" customFormat="1" x14ac:dyDescent="0.55000000000000004">
      <c r="A133" s="223"/>
      <c r="B133" s="216" t="s">
        <v>18</v>
      </c>
      <c r="C133" s="217">
        <f t="shared" si="25"/>
        <v>0</v>
      </c>
      <c r="D133" s="220">
        <f t="shared" si="25"/>
        <v>0</v>
      </c>
      <c r="E133" s="219">
        <f>+Sheet2!I17</f>
        <v>0</v>
      </c>
      <c r="F133" s="220">
        <v>0</v>
      </c>
      <c r="G133" s="217">
        <f>+Sheet2!Q17</f>
        <v>0</v>
      </c>
      <c r="H133" s="220">
        <v>0</v>
      </c>
    </row>
    <row r="134" spans="1:8" x14ac:dyDescent="0.55000000000000004">
      <c r="A134" s="210"/>
      <c r="B134" s="225" t="s">
        <v>96</v>
      </c>
      <c r="C134" s="226" t="e">
        <f>+C133*100/C130</f>
        <v>#DIV/0!</v>
      </c>
      <c r="D134" s="203"/>
      <c r="E134" s="215"/>
      <c r="F134" s="203"/>
      <c r="G134" s="202"/>
      <c r="H134" s="203"/>
    </row>
    <row r="135" spans="1:8" s="131" customFormat="1" x14ac:dyDescent="0.55000000000000004">
      <c r="A135" s="207" t="s">
        <v>43</v>
      </c>
      <c r="B135" s="197" t="s">
        <v>50</v>
      </c>
      <c r="C135" s="198">
        <f t="shared" ref="C135:D138" si="26">+E135+G135</f>
        <v>0</v>
      </c>
      <c r="D135" s="201">
        <f t="shared" si="26"/>
        <v>1</v>
      </c>
      <c r="E135" s="213">
        <f>+E136+E137</f>
        <v>0</v>
      </c>
      <c r="F135" s="201">
        <f>+F136+F137</f>
        <v>1</v>
      </c>
      <c r="G135" s="198">
        <f>+G136+G137</f>
        <v>0</v>
      </c>
      <c r="H135" s="205">
        <f>+H136+H137</f>
        <v>0</v>
      </c>
    </row>
    <row r="136" spans="1:8" s="131" customFormat="1" x14ac:dyDescent="0.55000000000000004">
      <c r="A136" s="208"/>
      <c r="B136" s="211" t="s">
        <v>142</v>
      </c>
      <c r="C136" s="199">
        <f t="shared" si="26"/>
        <v>0</v>
      </c>
      <c r="D136" s="139">
        <f t="shared" si="26"/>
        <v>1</v>
      </c>
      <c r="E136" s="214">
        <f>+Sheet2!E19</f>
        <v>0</v>
      </c>
      <c r="F136" s="139">
        <v>1</v>
      </c>
      <c r="G136" s="199">
        <f>+Sheet2!M19</f>
        <v>0</v>
      </c>
      <c r="H136" s="200">
        <v>0</v>
      </c>
    </row>
    <row r="137" spans="1:8" x14ac:dyDescent="0.55000000000000004">
      <c r="A137" s="208"/>
      <c r="B137" s="211" t="s">
        <v>98</v>
      </c>
      <c r="C137" s="199">
        <f t="shared" si="26"/>
        <v>0</v>
      </c>
      <c r="D137" s="200">
        <f t="shared" si="26"/>
        <v>0</v>
      </c>
      <c r="E137" s="214">
        <f>+Sheet2!G19</f>
        <v>0</v>
      </c>
      <c r="F137" s="200">
        <v>0</v>
      </c>
      <c r="G137" s="199">
        <f>+Sheet2!O19</f>
        <v>0</v>
      </c>
      <c r="H137" s="200">
        <v>0</v>
      </c>
    </row>
    <row r="138" spans="1:8" s="95" customFormat="1" x14ac:dyDescent="0.55000000000000004">
      <c r="A138" s="223"/>
      <c r="B138" s="216" t="s">
        <v>18</v>
      </c>
      <c r="C138" s="217">
        <f t="shared" si="26"/>
        <v>0</v>
      </c>
      <c r="D138" s="218">
        <f t="shared" si="26"/>
        <v>1</v>
      </c>
      <c r="E138" s="219">
        <f>+Sheet2!I19</f>
        <v>0</v>
      </c>
      <c r="F138" s="218">
        <v>1</v>
      </c>
      <c r="G138" s="217">
        <f>+Sheet2!Q19</f>
        <v>0</v>
      </c>
      <c r="H138" s="220">
        <v>0</v>
      </c>
    </row>
    <row r="139" spans="1:8" x14ac:dyDescent="0.55000000000000004">
      <c r="A139" s="210"/>
      <c r="B139" s="225" t="s">
        <v>96</v>
      </c>
      <c r="C139" s="226" t="e">
        <f>+C138*100/C135</f>
        <v>#DIV/0!</v>
      </c>
      <c r="D139" s="203"/>
      <c r="E139" s="215"/>
      <c r="F139" s="203"/>
      <c r="G139" s="202"/>
      <c r="H139" s="203"/>
    </row>
    <row r="140" spans="1:8" s="131" customFormat="1" x14ac:dyDescent="0.55000000000000004">
      <c r="A140" s="207" t="s">
        <v>38</v>
      </c>
      <c r="B140" s="197" t="s">
        <v>50</v>
      </c>
      <c r="C140" s="198" t="e">
        <f t="shared" ref="C140:D143" si="27">+E140+G140</f>
        <v>#REF!</v>
      </c>
      <c r="D140" s="201">
        <f t="shared" si="27"/>
        <v>3</v>
      </c>
      <c r="E140" s="213" t="e">
        <f>+E141+E142</f>
        <v>#REF!</v>
      </c>
      <c r="F140" s="201">
        <f>+F141+F142</f>
        <v>2</v>
      </c>
      <c r="G140" s="198">
        <f>+G141+G142</f>
        <v>0</v>
      </c>
      <c r="H140" s="201">
        <f>+H141+H142</f>
        <v>1</v>
      </c>
    </row>
    <row r="141" spans="1:8" s="131" customFormat="1" x14ac:dyDescent="0.55000000000000004">
      <c r="A141" s="208"/>
      <c r="B141" s="211" t="s">
        <v>142</v>
      </c>
      <c r="C141" s="199" t="e">
        <f t="shared" si="27"/>
        <v>#REF!</v>
      </c>
      <c r="D141" s="139">
        <f t="shared" si="27"/>
        <v>3</v>
      </c>
      <c r="E141" s="214" t="e">
        <f>+Sheet2!E14</f>
        <v>#REF!</v>
      </c>
      <c r="F141" s="139">
        <v>2</v>
      </c>
      <c r="G141" s="199">
        <f>+Sheet2!M14</f>
        <v>0</v>
      </c>
      <c r="H141" s="139">
        <v>1</v>
      </c>
    </row>
    <row r="142" spans="1:8" x14ac:dyDescent="0.55000000000000004">
      <c r="A142" s="208"/>
      <c r="B142" s="211" t="s">
        <v>98</v>
      </c>
      <c r="C142" s="199" t="e">
        <f t="shared" si="27"/>
        <v>#REF!</v>
      </c>
      <c r="D142" s="200">
        <f t="shared" si="27"/>
        <v>0</v>
      </c>
      <c r="E142" s="214" t="e">
        <f>+Sheet2!G14</f>
        <v>#REF!</v>
      </c>
      <c r="F142" s="200">
        <v>0</v>
      </c>
      <c r="G142" s="199">
        <f>+Sheet2!O14</f>
        <v>0</v>
      </c>
      <c r="H142" s="200">
        <v>0</v>
      </c>
    </row>
    <row r="143" spans="1:8" s="95" customFormat="1" x14ac:dyDescent="0.55000000000000004">
      <c r="A143" s="223"/>
      <c r="B143" s="216" t="s">
        <v>18</v>
      </c>
      <c r="C143" s="217" t="e">
        <f t="shared" si="27"/>
        <v>#REF!</v>
      </c>
      <c r="D143" s="218">
        <f t="shared" si="27"/>
        <v>2</v>
      </c>
      <c r="E143" s="219" t="e">
        <f>+Sheet2!I14</f>
        <v>#REF!</v>
      </c>
      <c r="F143" s="218">
        <v>2</v>
      </c>
      <c r="G143" s="217">
        <f>+Sheet2!Q14</f>
        <v>0</v>
      </c>
      <c r="H143" s="220">
        <v>0</v>
      </c>
    </row>
    <row r="144" spans="1:8" x14ac:dyDescent="0.55000000000000004">
      <c r="A144" s="210"/>
      <c r="B144" s="225" t="s">
        <v>96</v>
      </c>
      <c r="C144" s="226" t="e">
        <f>+C143*100/C140</f>
        <v>#REF!</v>
      </c>
      <c r="D144" s="203"/>
      <c r="E144" s="215"/>
      <c r="F144" s="203"/>
      <c r="G144" s="202"/>
      <c r="H144" s="203"/>
    </row>
    <row r="145" spans="1:8" s="131" customFormat="1" x14ac:dyDescent="0.55000000000000004">
      <c r="A145" s="207" t="s">
        <v>39</v>
      </c>
      <c r="B145" s="197" t="s">
        <v>50</v>
      </c>
      <c r="C145" s="198">
        <f t="shared" ref="C145:D148" si="28">+E145+G145</f>
        <v>0</v>
      </c>
      <c r="D145" s="201">
        <f t="shared" si="28"/>
        <v>2</v>
      </c>
      <c r="E145" s="213">
        <f>+E146+E147</f>
        <v>0</v>
      </c>
      <c r="F145" s="201">
        <f>+F146+F147</f>
        <v>2</v>
      </c>
      <c r="G145" s="198">
        <f>+G146+G147</f>
        <v>0</v>
      </c>
      <c r="H145" s="205">
        <f>+H146+H147</f>
        <v>0</v>
      </c>
    </row>
    <row r="146" spans="1:8" s="131" customFormat="1" x14ac:dyDescent="0.55000000000000004">
      <c r="A146" s="208"/>
      <c r="B146" s="211" t="s">
        <v>142</v>
      </c>
      <c r="C146" s="199">
        <f t="shared" si="28"/>
        <v>0</v>
      </c>
      <c r="D146" s="139">
        <f t="shared" si="28"/>
        <v>2</v>
      </c>
      <c r="E146" s="214">
        <f>+Sheet2!E6</f>
        <v>0</v>
      </c>
      <c r="F146" s="139">
        <v>2</v>
      </c>
      <c r="G146" s="199">
        <f>+Sheet2!M6</f>
        <v>0</v>
      </c>
      <c r="H146" s="200">
        <v>0</v>
      </c>
    </row>
    <row r="147" spans="1:8" x14ac:dyDescent="0.55000000000000004">
      <c r="A147" s="208"/>
      <c r="B147" s="211" t="s">
        <v>98</v>
      </c>
      <c r="C147" s="199">
        <f t="shared" si="28"/>
        <v>0</v>
      </c>
      <c r="D147" s="200">
        <f t="shared" si="28"/>
        <v>0</v>
      </c>
      <c r="E147" s="214">
        <f>+Sheet2!G6</f>
        <v>0</v>
      </c>
      <c r="F147" s="200">
        <v>0</v>
      </c>
      <c r="G147" s="199">
        <f>+Sheet2!O6</f>
        <v>0</v>
      </c>
      <c r="H147" s="200">
        <v>0</v>
      </c>
    </row>
    <row r="148" spans="1:8" s="95" customFormat="1" x14ac:dyDescent="0.55000000000000004">
      <c r="A148" s="223"/>
      <c r="B148" s="216" t="s">
        <v>18</v>
      </c>
      <c r="C148" s="217">
        <f t="shared" si="28"/>
        <v>0</v>
      </c>
      <c r="D148" s="218">
        <f t="shared" si="28"/>
        <v>2</v>
      </c>
      <c r="E148" s="219">
        <f>+Sheet2!I6</f>
        <v>0</v>
      </c>
      <c r="F148" s="218">
        <v>2</v>
      </c>
      <c r="G148" s="217">
        <f>+Sheet2!Q6</f>
        <v>0</v>
      </c>
      <c r="H148" s="220">
        <v>0</v>
      </c>
    </row>
    <row r="149" spans="1:8" x14ac:dyDescent="0.55000000000000004">
      <c r="A149" s="210"/>
      <c r="B149" s="225" t="s">
        <v>96</v>
      </c>
      <c r="C149" s="226" t="e">
        <f>+C148*100/C145</f>
        <v>#DIV/0!</v>
      </c>
      <c r="D149" s="203"/>
      <c r="E149" s="215"/>
      <c r="F149" s="203"/>
      <c r="G149" s="202"/>
      <c r="H149" s="203"/>
    </row>
    <row r="150" spans="1:8" s="131" customFormat="1" x14ac:dyDescent="0.55000000000000004">
      <c r="A150" s="207" t="s">
        <v>41</v>
      </c>
      <c r="B150" s="197" t="s">
        <v>50</v>
      </c>
      <c r="C150" s="198">
        <f t="shared" ref="C150:D153" si="29">+E150+G150</f>
        <v>0</v>
      </c>
      <c r="D150" s="201">
        <f t="shared" si="29"/>
        <v>1</v>
      </c>
      <c r="E150" s="213">
        <f>+E151+E152</f>
        <v>0</v>
      </c>
      <c r="F150" s="201">
        <f>+F151+F152</f>
        <v>1</v>
      </c>
      <c r="G150" s="198">
        <f>+G151+G152</f>
        <v>0</v>
      </c>
      <c r="H150" s="205">
        <f>+H151+H152</f>
        <v>0</v>
      </c>
    </row>
    <row r="151" spans="1:8" s="131" customFormat="1" x14ac:dyDescent="0.55000000000000004">
      <c r="A151" s="208"/>
      <c r="B151" s="211" t="s">
        <v>142</v>
      </c>
      <c r="C151" s="199">
        <f t="shared" si="29"/>
        <v>0</v>
      </c>
      <c r="D151" s="139">
        <f t="shared" si="29"/>
        <v>1</v>
      </c>
      <c r="E151" s="214">
        <f>+Sheet2!E12</f>
        <v>0</v>
      </c>
      <c r="F151" s="139">
        <v>1</v>
      </c>
      <c r="G151" s="199">
        <f>+Sheet2!M12</f>
        <v>0</v>
      </c>
      <c r="H151" s="200">
        <v>0</v>
      </c>
    </row>
    <row r="152" spans="1:8" x14ac:dyDescent="0.55000000000000004">
      <c r="A152" s="208"/>
      <c r="B152" s="211" t="s">
        <v>98</v>
      </c>
      <c r="C152" s="199">
        <f t="shared" si="29"/>
        <v>0</v>
      </c>
      <c r="D152" s="200">
        <f t="shared" si="29"/>
        <v>0</v>
      </c>
      <c r="E152" s="214">
        <f>+Sheet2!G12</f>
        <v>0</v>
      </c>
      <c r="F152" s="200">
        <v>0</v>
      </c>
      <c r="G152" s="199">
        <f>+Sheet2!O12</f>
        <v>0</v>
      </c>
      <c r="H152" s="200">
        <v>0</v>
      </c>
    </row>
    <row r="153" spans="1:8" s="95" customFormat="1" x14ac:dyDescent="0.55000000000000004">
      <c r="A153" s="223"/>
      <c r="B153" s="216" t="s">
        <v>18</v>
      </c>
      <c r="C153" s="217">
        <f t="shared" si="29"/>
        <v>0</v>
      </c>
      <c r="D153" s="218">
        <f t="shared" si="29"/>
        <v>1</v>
      </c>
      <c r="E153" s="219">
        <f>+Sheet2!I12</f>
        <v>0</v>
      </c>
      <c r="F153" s="218">
        <v>1</v>
      </c>
      <c r="G153" s="217">
        <f>+Sheet2!Q12</f>
        <v>0</v>
      </c>
      <c r="H153" s="220">
        <v>0</v>
      </c>
    </row>
    <row r="154" spans="1:8" x14ac:dyDescent="0.55000000000000004">
      <c r="A154" s="210"/>
      <c r="B154" s="225" t="s">
        <v>96</v>
      </c>
      <c r="C154" s="226" t="e">
        <f>+C153*100/C150</f>
        <v>#DIV/0!</v>
      </c>
      <c r="D154" s="203"/>
      <c r="E154" s="215"/>
      <c r="F154" s="203"/>
      <c r="G154" s="202"/>
      <c r="H154" s="203"/>
    </row>
    <row r="155" spans="1:8" s="131" customFormat="1" x14ac:dyDescent="0.55000000000000004">
      <c r="A155" s="207" t="s">
        <v>44</v>
      </c>
      <c r="B155" s="197" t="s">
        <v>50</v>
      </c>
      <c r="C155" s="198">
        <f t="shared" ref="C155:D158" si="30">+E155+G155</f>
        <v>0</v>
      </c>
      <c r="D155" s="201">
        <f t="shared" si="30"/>
        <v>1</v>
      </c>
      <c r="E155" s="213">
        <f>+E156+E157</f>
        <v>0</v>
      </c>
      <c r="F155" s="201">
        <f>+F156+F157</f>
        <v>1</v>
      </c>
      <c r="G155" s="198">
        <f>+G156+G157</f>
        <v>0</v>
      </c>
      <c r="H155" s="205">
        <f>+H156+H157</f>
        <v>0</v>
      </c>
    </row>
    <row r="156" spans="1:8" s="131" customFormat="1" x14ac:dyDescent="0.55000000000000004">
      <c r="A156" s="208"/>
      <c r="B156" s="211" t="s">
        <v>142</v>
      </c>
      <c r="C156" s="199">
        <f t="shared" si="30"/>
        <v>0</v>
      </c>
      <c r="D156" s="139">
        <f t="shared" si="30"/>
        <v>1</v>
      </c>
      <c r="E156" s="214">
        <f>+Sheet2!E11</f>
        <v>0</v>
      </c>
      <c r="F156" s="139">
        <v>1</v>
      </c>
      <c r="G156" s="199">
        <f>+Sheet2!M11</f>
        <v>0</v>
      </c>
      <c r="H156" s="200">
        <v>0</v>
      </c>
    </row>
    <row r="157" spans="1:8" x14ac:dyDescent="0.55000000000000004">
      <c r="A157" s="208"/>
      <c r="B157" s="211" t="s">
        <v>98</v>
      </c>
      <c r="C157" s="199">
        <f t="shared" si="30"/>
        <v>0</v>
      </c>
      <c r="D157" s="200">
        <f t="shared" si="30"/>
        <v>0</v>
      </c>
      <c r="E157" s="214">
        <f>+Sheet2!G11</f>
        <v>0</v>
      </c>
      <c r="F157" s="200">
        <v>0</v>
      </c>
      <c r="G157" s="199">
        <f>+Sheet2!O11</f>
        <v>0</v>
      </c>
      <c r="H157" s="200">
        <v>0</v>
      </c>
    </row>
    <row r="158" spans="1:8" s="95" customFormat="1" x14ac:dyDescent="0.55000000000000004">
      <c r="A158" s="223"/>
      <c r="B158" s="216" t="s">
        <v>18</v>
      </c>
      <c r="C158" s="217">
        <f t="shared" si="30"/>
        <v>0</v>
      </c>
      <c r="D158" s="218">
        <f t="shared" si="30"/>
        <v>1</v>
      </c>
      <c r="E158" s="219">
        <f>+Sheet2!I11</f>
        <v>0</v>
      </c>
      <c r="F158" s="218">
        <v>1</v>
      </c>
      <c r="G158" s="217">
        <f>+Sheet2!Q11</f>
        <v>0</v>
      </c>
      <c r="H158" s="220">
        <v>0</v>
      </c>
    </row>
    <row r="159" spans="1:8" x14ac:dyDescent="0.55000000000000004">
      <c r="A159" s="210"/>
      <c r="B159" s="225" t="s">
        <v>96</v>
      </c>
      <c r="C159" s="226" t="e">
        <f>+C158*100/C155</f>
        <v>#DIV/0!</v>
      </c>
      <c r="D159" s="203"/>
      <c r="E159" s="215"/>
      <c r="F159" s="203"/>
      <c r="G159" s="202"/>
      <c r="H159" s="203"/>
    </row>
    <row r="160" spans="1:8" s="131" customFormat="1" x14ac:dyDescent="0.55000000000000004">
      <c r="A160" s="207" t="s">
        <v>22</v>
      </c>
      <c r="B160" s="197" t="s">
        <v>50</v>
      </c>
      <c r="C160" s="198">
        <f t="shared" ref="C160:D163" si="31">+E160+G160</f>
        <v>322500000</v>
      </c>
      <c r="D160" s="201">
        <f t="shared" si="31"/>
        <v>1</v>
      </c>
      <c r="E160" s="213">
        <f>+E161+E162</f>
        <v>322500000</v>
      </c>
      <c r="F160" s="201">
        <f>+F161+F162</f>
        <v>1</v>
      </c>
      <c r="G160" s="198">
        <f>+G161+G162</f>
        <v>0</v>
      </c>
      <c r="H160" s="205">
        <f>+H161+H162</f>
        <v>0</v>
      </c>
    </row>
    <row r="161" spans="1:8" s="131" customFormat="1" x14ac:dyDescent="0.55000000000000004">
      <c r="A161" s="208"/>
      <c r="B161" s="211" t="s">
        <v>142</v>
      </c>
      <c r="C161" s="199">
        <f t="shared" si="31"/>
        <v>0</v>
      </c>
      <c r="D161" s="139">
        <f t="shared" si="31"/>
        <v>1</v>
      </c>
      <c r="E161" s="214">
        <f>+Sheet2!E10</f>
        <v>0</v>
      </c>
      <c r="F161" s="139">
        <v>1</v>
      </c>
      <c r="G161" s="199">
        <f>+Sheet2!M10</f>
        <v>0</v>
      </c>
      <c r="H161" s="200">
        <v>0</v>
      </c>
    </row>
    <row r="162" spans="1:8" x14ac:dyDescent="0.55000000000000004">
      <c r="A162" s="208"/>
      <c r="B162" s="211" t="s">
        <v>98</v>
      </c>
      <c r="C162" s="199">
        <f t="shared" si="31"/>
        <v>322500000</v>
      </c>
      <c r="D162" s="200">
        <f t="shared" si="31"/>
        <v>0</v>
      </c>
      <c r="E162" s="214">
        <f>+Sheet2!G10</f>
        <v>322500000</v>
      </c>
      <c r="F162" s="200">
        <v>0</v>
      </c>
      <c r="G162" s="199">
        <f>+Sheet2!O10</f>
        <v>0</v>
      </c>
      <c r="H162" s="200">
        <f>1-1</f>
        <v>0</v>
      </c>
    </row>
    <row r="163" spans="1:8" s="95" customFormat="1" x14ac:dyDescent="0.55000000000000004">
      <c r="A163" s="223"/>
      <c r="B163" s="216" t="s">
        <v>18</v>
      </c>
      <c r="C163" s="217">
        <f t="shared" si="31"/>
        <v>0</v>
      </c>
      <c r="D163" s="218">
        <f t="shared" si="31"/>
        <v>1</v>
      </c>
      <c r="E163" s="219">
        <f>+Sheet2!I10</f>
        <v>0</v>
      </c>
      <c r="F163" s="218">
        <v>1</v>
      </c>
      <c r="G163" s="217">
        <f>+Sheet2!Q10</f>
        <v>0</v>
      </c>
      <c r="H163" s="220">
        <v>0</v>
      </c>
    </row>
    <row r="164" spans="1:8" x14ac:dyDescent="0.55000000000000004">
      <c r="A164" s="210"/>
      <c r="B164" s="225" t="s">
        <v>96</v>
      </c>
      <c r="C164" s="226">
        <f>+C163*100/C160</f>
        <v>0</v>
      </c>
      <c r="D164" s="203"/>
      <c r="E164" s="215"/>
      <c r="F164" s="203"/>
      <c r="G164" s="202"/>
      <c r="H164" s="203"/>
    </row>
    <row r="165" spans="1:8" s="131" customFormat="1" x14ac:dyDescent="0.55000000000000004">
      <c r="A165" s="207" t="s">
        <v>42</v>
      </c>
      <c r="B165" s="197" t="s">
        <v>50</v>
      </c>
      <c r="C165" s="198">
        <f t="shared" ref="C165:D168" si="32">+E165+G165</f>
        <v>0</v>
      </c>
      <c r="D165" s="201">
        <f t="shared" si="32"/>
        <v>1</v>
      </c>
      <c r="E165" s="213">
        <f>+E166+E167</f>
        <v>0</v>
      </c>
      <c r="F165" s="201">
        <f>+F166+F167</f>
        <v>1</v>
      </c>
      <c r="G165" s="198">
        <f>+G166+G167</f>
        <v>0</v>
      </c>
      <c r="H165" s="205">
        <f>+H166+H167</f>
        <v>0</v>
      </c>
    </row>
    <row r="166" spans="1:8" s="131" customFormat="1" x14ac:dyDescent="0.55000000000000004">
      <c r="A166" s="208"/>
      <c r="B166" s="211" t="s">
        <v>142</v>
      </c>
      <c r="C166" s="199">
        <f t="shared" si="32"/>
        <v>0</v>
      </c>
      <c r="D166" s="139">
        <f t="shared" si="32"/>
        <v>1</v>
      </c>
      <c r="E166" s="214">
        <f>+Sheet2!E7</f>
        <v>0</v>
      </c>
      <c r="F166" s="139">
        <v>1</v>
      </c>
      <c r="G166" s="199">
        <f>+Sheet2!M7</f>
        <v>0</v>
      </c>
      <c r="H166" s="200">
        <v>0</v>
      </c>
    </row>
    <row r="167" spans="1:8" x14ac:dyDescent="0.55000000000000004">
      <c r="A167" s="208"/>
      <c r="B167" s="211" t="s">
        <v>98</v>
      </c>
      <c r="C167" s="199">
        <f t="shared" si="32"/>
        <v>0</v>
      </c>
      <c r="D167" s="200">
        <f t="shared" si="32"/>
        <v>0</v>
      </c>
      <c r="E167" s="214">
        <f>+Sheet2!G7</f>
        <v>0</v>
      </c>
      <c r="F167" s="200">
        <v>0</v>
      </c>
      <c r="G167" s="199">
        <f>+Sheet2!O7</f>
        <v>0</v>
      </c>
      <c r="H167" s="200">
        <v>0</v>
      </c>
    </row>
    <row r="168" spans="1:8" s="95" customFormat="1" x14ac:dyDescent="0.55000000000000004">
      <c r="A168" s="223"/>
      <c r="B168" s="216" t="s">
        <v>18</v>
      </c>
      <c r="C168" s="217">
        <f t="shared" si="32"/>
        <v>0</v>
      </c>
      <c r="D168" s="218">
        <f>+F163+H163</f>
        <v>1</v>
      </c>
      <c r="E168" s="219">
        <f>+Sheet2!I7</f>
        <v>0</v>
      </c>
      <c r="F168" s="139">
        <v>1</v>
      </c>
      <c r="G168" s="217">
        <f>+Sheet2!Q7</f>
        <v>0</v>
      </c>
      <c r="H168" s="220">
        <v>0</v>
      </c>
    </row>
    <row r="169" spans="1:8" x14ac:dyDescent="0.55000000000000004">
      <c r="A169" s="210"/>
      <c r="B169" s="225" t="s">
        <v>96</v>
      </c>
      <c r="C169" s="226" t="e">
        <f>+C168*100/C165</f>
        <v>#DIV/0!</v>
      </c>
      <c r="D169" s="203"/>
      <c r="E169" s="215"/>
      <c r="F169" s="203"/>
      <c r="G169" s="202"/>
      <c r="H169" s="203"/>
    </row>
    <row r="170" spans="1:8" s="131" customFormat="1" x14ac:dyDescent="0.55000000000000004">
      <c r="A170" s="207" t="s">
        <v>31</v>
      </c>
      <c r="B170" s="197" t="s">
        <v>50</v>
      </c>
      <c r="C170" s="198">
        <f t="shared" ref="C170:D173" si="33">+E170+G170</f>
        <v>0</v>
      </c>
      <c r="D170" s="201">
        <f t="shared" si="33"/>
        <v>3</v>
      </c>
      <c r="E170" s="213">
        <f>+E171+E172</f>
        <v>0</v>
      </c>
      <c r="F170" s="201">
        <f>+F171+F172</f>
        <v>3</v>
      </c>
      <c r="G170" s="198">
        <f>+G171+G172</f>
        <v>0</v>
      </c>
      <c r="H170" s="205">
        <f>+H171+H172</f>
        <v>0</v>
      </c>
    </row>
    <row r="171" spans="1:8" s="131" customFormat="1" x14ac:dyDescent="0.55000000000000004">
      <c r="A171" s="208"/>
      <c r="B171" s="211" t="s">
        <v>142</v>
      </c>
      <c r="C171" s="199">
        <f t="shared" si="33"/>
        <v>0</v>
      </c>
      <c r="D171" s="139">
        <f t="shared" si="33"/>
        <v>3</v>
      </c>
      <c r="E171" s="214">
        <f>+Sheet2!E8</f>
        <v>0</v>
      </c>
      <c r="F171" s="139">
        <v>3</v>
      </c>
      <c r="G171" s="199">
        <f>+Sheet2!M8</f>
        <v>0</v>
      </c>
      <c r="H171" s="200">
        <v>0</v>
      </c>
    </row>
    <row r="172" spans="1:8" x14ac:dyDescent="0.55000000000000004">
      <c r="A172" s="208"/>
      <c r="B172" s="211" t="s">
        <v>98</v>
      </c>
      <c r="C172" s="199">
        <f t="shared" si="33"/>
        <v>0</v>
      </c>
      <c r="D172" s="200">
        <f t="shared" si="33"/>
        <v>0</v>
      </c>
      <c r="E172" s="214">
        <f>+Sheet2!G8</f>
        <v>0</v>
      </c>
      <c r="F172" s="200">
        <v>0</v>
      </c>
      <c r="G172" s="199">
        <f>+Sheet2!O8</f>
        <v>0</v>
      </c>
      <c r="H172" s="200">
        <v>0</v>
      </c>
    </row>
    <row r="173" spans="1:8" s="95" customFormat="1" x14ac:dyDescent="0.55000000000000004">
      <c r="A173" s="223"/>
      <c r="B173" s="216" t="s">
        <v>18</v>
      </c>
      <c r="C173" s="217">
        <f t="shared" si="33"/>
        <v>0</v>
      </c>
      <c r="D173" s="218">
        <f t="shared" si="33"/>
        <v>3</v>
      </c>
      <c r="E173" s="219">
        <f>+Sheet2!I8</f>
        <v>0</v>
      </c>
      <c r="F173" s="218">
        <v>3</v>
      </c>
      <c r="G173" s="217">
        <f>+Sheet2!Q8</f>
        <v>0</v>
      </c>
      <c r="H173" s="220">
        <v>0</v>
      </c>
    </row>
    <row r="174" spans="1:8" x14ac:dyDescent="0.55000000000000004">
      <c r="A174" s="78"/>
      <c r="B174" s="229" t="s">
        <v>96</v>
      </c>
      <c r="C174" s="230" t="e">
        <f>+C173*100/C170</f>
        <v>#DIV/0!</v>
      </c>
      <c r="D174" s="231"/>
      <c r="E174" s="232"/>
      <c r="F174" s="231"/>
      <c r="G174" s="233"/>
      <c r="H174" s="231"/>
    </row>
    <row r="175" spans="1:8" s="131" customFormat="1" x14ac:dyDescent="0.55000000000000004">
      <c r="A175" s="197" t="s">
        <v>130</v>
      </c>
      <c r="B175" s="197" t="s">
        <v>50</v>
      </c>
      <c r="C175" s="198">
        <f t="shared" ref="C175:D178" si="34">+E175+G175</f>
        <v>0</v>
      </c>
      <c r="D175" s="201">
        <f t="shared" si="34"/>
        <v>1</v>
      </c>
      <c r="E175" s="213">
        <f>+E176+E177</f>
        <v>0</v>
      </c>
      <c r="F175" s="201">
        <f>+F176+F177</f>
        <v>1</v>
      </c>
      <c r="G175" s="213">
        <f>+G176+G177</f>
        <v>0</v>
      </c>
      <c r="H175" s="205">
        <f>+H176+H177</f>
        <v>0</v>
      </c>
    </row>
    <row r="176" spans="1:8" s="131" customFormat="1" x14ac:dyDescent="0.55000000000000004">
      <c r="A176" s="229"/>
      <c r="B176" s="211" t="s">
        <v>142</v>
      </c>
      <c r="C176" s="199">
        <f t="shared" si="34"/>
        <v>0</v>
      </c>
      <c r="D176" s="139">
        <f t="shared" si="34"/>
        <v>1</v>
      </c>
      <c r="E176" s="214">
        <f>+Sheet2!E15</f>
        <v>0</v>
      </c>
      <c r="F176" s="139">
        <v>1</v>
      </c>
      <c r="G176" s="214">
        <f>+Sheet2!M15</f>
        <v>0</v>
      </c>
      <c r="H176" s="200">
        <v>0</v>
      </c>
    </row>
    <row r="177" spans="1:9" x14ac:dyDescent="0.55000000000000004">
      <c r="A177" s="229"/>
      <c r="B177" s="211" t="s">
        <v>98</v>
      </c>
      <c r="C177" s="199">
        <f t="shared" si="34"/>
        <v>0</v>
      </c>
      <c r="D177" s="200">
        <f t="shared" si="34"/>
        <v>0</v>
      </c>
      <c r="E177" s="214">
        <f>+Sheet2!G15</f>
        <v>0</v>
      </c>
      <c r="F177" s="200">
        <v>0</v>
      </c>
      <c r="G177" s="214">
        <f>+Sheet2!O15</f>
        <v>0</v>
      </c>
      <c r="H177" s="200">
        <f>1-1</f>
        <v>0</v>
      </c>
    </row>
    <row r="178" spans="1:9" s="95" customFormat="1" x14ac:dyDescent="0.55000000000000004">
      <c r="A178" s="216"/>
      <c r="B178" s="216" t="s">
        <v>18</v>
      </c>
      <c r="C178" s="217">
        <f t="shared" si="34"/>
        <v>0</v>
      </c>
      <c r="D178" s="220">
        <f t="shared" si="34"/>
        <v>0</v>
      </c>
      <c r="E178" s="219">
        <f>+Sheet2!I15</f>
        <v>0</v>
      </c>
      <c r="F178" s="220">
        <v>0</v>
      </c>
      <c r="G178" s="219">
        <f>+Sheet2!Q15</f>
        <v>0</v>
      </c>
      <c r="H178" s="220">
        <v>0</v>
      </c>
    </row>
    <row r="179" spans="1:9" x14ac:dyDescent="0.55000000000000004">
      <c r="A179" s="234"/>
      <c r="B179" s="225" t="s">
        <v>96</v>
      </c>
      <c r="C179" s="226" t="e">
        <f>+C178*100/C175</f>
        <v>#DIV/0!</v>
      </c>
      <c r="D179" s="203"/>
      <c r="E179" s="215"/>
      <c r="F179" s="203"/>
      <c r="G179" s="215"/>
      <c r="H179" s="203"/>
    </row>
    <row r="189" spans="1:9" x14ac:dyDescent="0.55000000000000004">
      <c r="C189" s="37" t="e">
        <f>+C5+C10+C15+C20+C25+C30+C35+C40+C45+C50+C55+C60+C65+C70+C75+C80+C85+C90+C95+C100+C105+C110+C115+C120+C125+C130+C135+C140+C145+C150+C155+C160+C165+C170+C175</f>
        <v>#REF!</v>
      </c>
      <c r="E189" s="37" t="e">
        <f>+บช.น.!G20+ภ.4!G21+ภ.4!G22+ภ.6!G48+บช.ส.!G18+บช.ตชด.!G40+กมค.!G17+สทส.!#REF!+สทส.!#REF!+สกบ.!G55+สกบ.!G56+สกบ.!G65+สกบ.!#REF!+สง.ก.ตร.!G12+บ.ตร.!G14+บ.ตร.!G18+สงป.!G16</f>
        <v>#REF!</v>
      </c>
      <c r="G189" s="37" t="e">
        <f>+C189+E189</f>
        <v>#REF!</v>
      </c>
      <c r="I189" s="80" t="e">
        <f>+G189-สรุป!C8</f>
        <v>#REF!</v>
      </c>
    </row>
    <row r="190" spans="1:9" x14ac:dyDescent="0.55000000000000004">
      <c r="E190" s="37" t="s">
        <v>147</v>
      </c>
    </row>
  </sheetData>
  <mergeCells count="3">
    <mergeCell ref="B4:C4"/>
    <mergeCell ref="A1:H1"/>
    <mergeCell ref="A2:H2"/>
  </mergeCells>
  <pageMargins left="0.35433070866141736" right="0.23622047244094491" top="0.55118110236220474" bottom="0.27559055118110237" header="0.31496062992125984" footer="0.27559055118110237"/>
  <pageSetup paperSize="9" scale="95" orientation="portrait" r:id="rId1"/>
  <headerFooter>
    <oddHeader>&amp;L&amp;D &amp;T&amp;Rหน้า &amp;P</oddHeader>
  </headerFooter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3"/>
  <sheetViews>
    <sheetView view="pageBreakPreview" topLeftCell="A13" zoomScaleNormal="100" zoomScaleSheetLayoutView="100" workbookViewId="0">
      <selection activeCell="I20" sqref="I20"/>
    </sheetView>
  </sheetViews>
  <sheetFormatPr defaultRowHeight="24" x14ac:dyDescent="0.55000000000000004"/>
  <cols>
    <col min="1" max="2" width="9.140625" style="55"/>
    <col min="3" max="3" width="13.85546875" style="55" customWidth="1"/>
    <col min="4" max="4" width="15.85546875" style="55" customWidth="1"/>
    <col min="5" max="5" width="9.140625" style="55"/>
    <col min="6" max="6" width="18.140625" style="55" bestFit="1" customWidth="1"/>
    <col min="7" max="8" width="9.140625" style="55"/>
    <col min="9" max="9" width="12.42578125" style="55" bestFit="1" customWidth="1"/>
    <col min="10" max="16384" width="9.140625" style="55"/>
  </cols>
  <sheetData>
    <row r="1" spans="1:6" s="38" customFormat="1" x14ac:dyDescent="0.55000000000000004">
      <c r="A1" s="36" t="s">
        <v>48</v>
      </c>
      <c r="B1" s="36"/>
      <c r="C1" s="36"/>
      <c r="D1" s="36"/>
      <c r="E1" s="37"/>
    </row>
    <row r="2" spans="1:6" s="40" customFormat="1" x14ac:dyDescent="0.55000000000000004">
      <c r="A2" s="36" t="s">
        <v>154</v>
      </c>
      <c r="B2" s="36"/>
      <c r="C2" s="36"/>
      <c r="D2" s="36"/>
      <c r="E2" s="39"/>
    </row>
    <row r="3" spans="1:6" s="42" customFormat="1" x14ac:dyDescent="0.55000000000000004">
      <c r="A3" s="711" t="s">
        <v>29</v>
      </c>
      <c r="B3" s="713"/>
      <c r="C3" s="41" t="s">
        <v>49</v>
      </c>
      <c r="D3" s="41" t="s">
        <v>50</v>
      </c>
    </row>
    <row r="4" spans="1:6" s="42" customFormat="1" ht="24.75" thickBot="1" x14ac:dyDescent="0.6">
      <c r="A4" s="779" t="s">
        <v>51</v>
      </c>
      <c r="B4" s="780"/>
      <c r="C4" s="43"/>
      <c r="D4" s="43"/>
      <c r="F4" s="103"/>
    </row>
    <row r="5" spans="1:6" s="49" customFormat="1" ht="24.75" thickTop="1" x14ac:dyDescent="0.55000000000000004">
      <c r="A5" s="44" t="s">
        <v>37</v>
      </c>
      <c r="B5" s="45"/>
      <c r="C5" s="46"/>
      <c r="D5" s="46"/>
      <c r="E5" s="47"/>
      <c r="F5" s="48"/>
    </row>
    <row r="6" spans="1:6" x14ac:dyDescent="0.55000000000000004">
      <c r="A6" s="50" t="s">
        <v>52</v>
      </c>
      <c r="B6" s="51"/>
      <c r="C6" s="52"/>
      <c r="D6" s="52"/>
      <c r="E6" s="53"/>
      <c r="F6" s="54"/>
    </row>
    <row r="7" spans="1:6" x14ac:dyDescent="0.55000000000000004">
      <c r="A7" s="50" t="s">
        <v>53</v>
      </c>
      <c r="B7" s="51"/>
      <c r="C7" s="52"/>
      <c r="D7" s="52"/>
      <c r="E7" s="53"/>
    </row>
    <row r="8" spans="1:6" x14ac:dyDescent="0.55000000000000004">
      <c r="A8" s="50" t="s">
        <v>54</v>
      </c>
      <c r="B8" s="51"/>
      <c r="C8" s="52"/>
      <c r="D8" s="52"/>
      <c r="E8" s="53"/>
    </row>
    <row r="9" spans="1:6" x14ac:dyDescent="0.55000000000000004">
      <c r="A9" s="50" t="s">
        <v>55</v>
      </c>
      <c r="B9" s="51"/>
      <c r="C9" s="52"/>
      <c r="D9" s="52"/>
      <c r="E9" s="53"/>
      <c r="F9" s="83"/>
    </row>
    <row r="10" spans="1:6" x14ac:dyDescent="0.55000000000000004">
      <c r="A10" s="56"/>
      <c r="B10" s="57"/>
      <c r="C10" s="58"/>
      <c r="D10" s="58"/>
      <c r="E10" s="53"/>
    </row>
    <row r="11" spans="1:6" s="49" customFormat="1" x14ac:dyDescent="0.55000000000000004">
      <c r="A11" s="59" t="s">
        <v>10</v>
      </c>
      <c r="B11" s="60"/>
      <c r="C11" s="61"/>
      <c r="D11" s="61"/>
      <c r="E11" s="47"/>
      <c r="F11" s="62"/>
    </row>
    <row r="12" spans="1:6" x14ac:dyDescent="0.55000000000000004">
      <c r="A12" s="50" t="s">
        <v>52</v>
      </c>
      <c r="B12" s="51"/>
      <c r="C12" s="52"/>
      <c r="D12" s="52"/>
      <c r="E12" s="53"/>
    </row>
    <row r="13" spans="1:6" x14ac:dyDescent="0.55000000000000004">
      <c r="A13" s="50" t="s">
        <v>53</v>
      </c>
      <c r="B13" s="51"/>
      <c r="C13" s="52"/>
      <c r="D13" s="52"/>
      <c r="E13" s="53"/>
    </row>
    <row r="14" spans="1:6" x14ac:dyDescent="0.55000000000000004">
      <c r="A14" s="50" t="s">
        <v>54</v>
      </c>
      <c r="B14" s="51"/>
      <c r="C14" s="52"/>
      <c r="D14" s="52"/>
      <c r="E14" s="53"/>
    </row>
    <row r="15" spans="1:6" x14ac:dyDescent="0.55000000000000004">
      <c r="A15" s="50" t="s">
        <v>55</v>
      </c>
      <c r="B15" s="51"/>
      <c r="C15" s="52"/>
      <c r="D15" s="52"/>
      <c r="E15" s="53"/>
      <c r="F15" s="102"/>
    </row>
    <row r="16" spans="1:6" x14ac:dyDescent="0.55000000000000004">
      <c r="A16" s="56"/>
      <c r="B16" s="57"/>
      <c r="C16" s="58"/>
      <c r="D16" s="58"/>
      <c r="E16" s="53"/>
    </row>
    <row r="17" spans="1:5" s="49" customFormat="1" x14ac:dyDescent="0.55000000000000004">
      <c r="A17" s="63" t="s">
        <v>56</v>
      </c>
      <c r="B17" s="64"/>
      <c r="C17" s="65"/>
      <c r="D17" s="65"/>
      <c r="E17" s="47"/>
    </row>
    <row r="18" spans="1:5" x14ac:dyDescent="0.55000000000000004">
      <c r="A18" s="50" t="s">
        <v>52</v>
      </c>
      <c r="B18" s="51"/>
      <c r="C18" s="52"/>
      <c r="D18" s="52"/>
      <c r="E18" s="53"/>
    </row>
    <row r="19" spans="1:5" x14ac:dyDescent="0.55000000000000004">
      <c r="A19" s="50" t="s">
        <v>53</v>
      </c>
      <c r="B19" s="51"/>
      <c r="C19" s="52"/>
      <c r="D19" s="52"/>
      <c r="E19" s="53"/>
    </row>
    <row r="20" spans="1:5" x14ac:dyDescent="0.55000000000000004">
      <c r="A20" s="50" t="s">
        <v>54</v>
      </c>
      <c r="B20" s="51"/>
      <c r="C20" s="52"/>
      <c r="D20" s="52"/>
      <c r="E20" s="53"/>
    </row>
    <row r="21" spans="1:5" x14ac:dyDescent="0.55000000000000004">
      <c r="A21" s="56" t="s">
        <v>55</v>
      </c>
      <c r="B21" s="57"/>
      <c r="C21" s="58"/>
      <c r="D21" s="58"/>
      <c r="E21" s="53"/>
    </row>
    <row r="22" spans="1:5" x14ac:dyDescent="0.55000000000000004">
      <c r="C22" s="68">
        <f>+C4-[3]Sheet6!$B$6</f>
        <v>-208</v>
      </c>
      <c r="D22" s="69">
        <f>+D4-[3]Sheet6!$C$6</f>
        <v>-2858391400</v>
      </c>
    </row>
    <row r="33" spans="1:9" x14ac:dyDescent="0.55000000000000004">
      <c r="A33" s="49" t="s">
        <v>37</v>
      </c>
    </row>
    <row r="34" spans="1:9" s="49" customFormat="1" x14ac:dyDescent="0.55000000000000004">
      <c r="A34" s="49" t="s">
        <v>90</v>
      </c>
      <c r="D34" s="47">
        <f>+C35+C39</f>
        <v>114000000</v>
      </c>
      <c r="E34" s="49" t="s">
        <v>3</v>
      </c>
    </row>
    <row r="35" spans="1:9" s="49" customFormat="1" x14ac:dyDescent="0.55000000000000004">
      <c r="A35" s="42" t="s">
        <v>22</v>
      </c>
      <c r="C35" s="47">
        <v>90000000</v>
      </c>
      <c r="D35" s="47" t="s">
        <v>3</v>
      </c>
    </row>
    <row r="36" spans="1:9" x14ac:dyDescent="0.55000000000000004">
      <c r="A36" s="55" t="s">
        <v>93</v>
      </c>
    </row>
    <row r="37" spans="1:9" x14ac:dyDescent="0.55000000000000004">
      <c r="A37" s="55" t="s">
        <v>57</v>
      </c>
    </row>
    <row r="39" spans="1:9" x14ac:dyDescent="0.55000000000000004">
      <c r="A39" s="42" t="s">
        <v>91</v>
      </c>
      <c r="C39" s="47">
        <v>24000000</v>
      </c>
      <c r="D39" s="49" t="s">
        <v>3</v>
      </c>
      <c r="I39" s="83">
        <f>+C39+D70</f>
        <v>37793800</v>
      </c>
    </row>
    <row r="40" spans="1:9" x14ac:dyDescent="0.55000000000000004">
      <c r="A40" s="55" t="s">
        <v>92</v>
      </c>
    </row>
    <row r="42" spans="1:9" s="49" customFormat="1" x14ac:dyDescent="0.55000000000000004">
      <c r="A42" s="49" t="s">
        <v>10</v>
      </c>
    </row>
    <row r="43" spans="1:9" s="49" customFormat="1" x14ac:dyDescent="0.55000000000000004">
      <c r="A43" s="49" t="s">
        <v>94</v>
      </c>
      <c r="D43" s="70">
        <f>+D44+D65</f>
        <v>974573500</v>
      </c>
      <c r="E43" s="49" t="s">
        <v>75</v>
      </c>
    </row>
    <row r="44" spans="1:9" s="49" customFormat="1" x14ac:dyDescent="0.55000000000000004">
      <c r="A44" s="49" t="s">
        <v>72</v>
      </c>
      <c r="D44" s="47">
        <f>+D46+D53+D57+D60</f>
        <v>948179700</v>
      </c>
      <c r="E44" s="49" t="s">
        <v>75</v>
      </c>
      <c r="F44" s="48"/>
    </row>
    <row r="45" spans="1:9" x14ac:dyDescent="0.55000000000000004">
      <c r="D45" s="66"/>
    </row>
    <row r="46" spans="1:9" x14ac:dyDescent="0.55000000000000004">
      <c r="A46" s="42" t="s">
        <v>16</v>
      </c>
      <c r="D46" s="47">
        <f>35287900+700000000</f>
        <v>735287900</v>
      </c>
      <c r="E46" s="49" t="s">
        <v>3</v>
      </c>
    </row>
    <row r="47" spans="1:9" x14ac:dyDescent="0.55000000000000004">
      <c r="A47" s="55" t="s">
        <v>73</v>
      </c>
    </row>
    <row r="48" spans="1:9" x14ac:dyDescent="0.55000000000000004">
      <c r="A48" s="55" t="s">
        <v>74</v>
      </c>
    </row>
    <row r="49" spans="1:5" x14ac:dyDescent="0.55000000000000004">
      <c r="A49" s="55" t="s">
        <v>76</v>
      </c>
    </row>
    <row r="50" spans="1:5" x14ac:dyDescent="0.55000000000000004">
      <c r="A50" s="55" t="s">
        <v>77</v>
      </c>
    </row>
    <row r="51" spans="1:5" x14ac:dyDescent="0.55000000000000004">
      <c r="A51" s="55" t="s">
        <v>78</v>
      </c>
    </row>
    <row r="53" spans="1:5" x14ac:dyDescent="0.55000000000000004">
      <c r="A53" s="42" t="s">
        <v>35</v>
      </c>
      <c r="D53" s="47">
        <v>41725000</v>
      </c>
      <c r="E53" s="49" t="s">
        <v>3</v>
      </c>
    </row>
    <row r="54" spans="1:5" x14ac:dyDescent="0.55000000000000004">
      <c r="A54" s="55" t="s">
        <v>79</v>
      </c>
    </row>
    <row r="55" spans="1:5" x14ac:dyDescent="0.55000000000000004">
      <c r="A55" s="55" t="s">
        <v>83</v>
      </c>
    </row>
    <row r="57" spans="1:5" x14ac:dyDescent="0.55000000000000004">
      <c r="A57" s="42" t="s">
        <v>28</v>
      </c>
      <c r="D57" s="47">
        <v>113341200</v>
      </c>
      <c r="E57" s="49" t="s">
        <v>3</v>
      </c>
    </row>
    <row r="58" spans="1:5" x14ac:dyDescent="0.55000000000000004">
      <c r="A58" s="55" t="s">
        <v>82</v>
      </c>
    </row>
    <row r="60" spans="1:5" x14ac:dyDescent="0.55000000000000004">
      <c r="A60" s="42" t="s">
        <v>36</v>
      </c>
      <c r="D60" s="47">
        <v>57825600</v>
      </c>
      <c r="E60" s="49" t="s">
        <v>3</v>
      </c>
    </row>
    <row r="61" spans="1:5" x14ac:dyDescent="0.55000000000000004">
      <c r="A61" s="55" t="s">
        <v>80</v>
      </c>
    </row>
    <row r="62" spans="1:5" x14ac:dyDescent="0.55000000000000004">
      <c r="A62" s="55" t="s">
        <v>81</v>
      </c>
    </row>
    <row r="65" spans="1:6" s="49" customFormat="1" x14ac:dyDescent="0.55000000000000004">
      <c r="A65" s="49" t="s">
        <v>84</v>
      </c>
      <c r="D65" s="67">
        <f>+D67+D70</f>
        <v>26393800</v>
      </c>
      <c r="E65" s="49" t="s">
        <v>75</v>
      </c>
      <c r="F65" s="48"/>
    </row>
    <row r="67" spans="1:6" s="49" customFormat="1" x14ac:dyDescent="0.55000000000000004">
      <c r="A67" s="42" t="s">
        <v>24</v>
      </c>
      <c r="D67" s="47">
        <v>12600000</v>
      </c>
      <c r="E67" s="49" t="s">
        <v>3</v>
      </c>
    </row>
    <row r="68" spans="1:6" x14ac:dyDescent="0.55000000000000004">
      <c r="A68" s="55" t="s">
        <v>85</v>
      </c>
    </row>
    <row r="70" spans="1:6" x14ac:dyDescent="0.55000000000000004">
      <c r="A70" s="42" t="s">
        <v>5</v>
      </c>
      <c r="D70" s="47">
        <f>7043800+6750000</f>
        <v>13793800</v>
      </c>
      <c r="E70" s="49" t="s">
        <v>3</v>
      </c>
    </row>
    <row r="71" spans="1:6" x14ac:dyDescent="0.55000000000000004">
      <c r="A71" s="55" t="s">
        <v>86</v>
      </c>
    </row>
    <row r="72" spans="1:6" x14ac:dyDescent="0.55000000000000004">
      <c r="A72" s="55" t="s">
        <v>89</v>
      </c>
    </row>
    <row r="73" spans="1:6" x14ac:dyDescent="0.55000000000000004">
      <c r="A73" s="55" t="s">
        <v>87</v>
      </c>
    </row>
    <row r="74" spans="1:6" x14ac:dyDescent="0.55000000000000004">
      <c r="A74" s="55" t="s">
        <v>88</v>
      </c>
    </row>
    <row r="76" spans="1:6" x14ac:dyDescent="0.55000000000000004">
      <c r="A76" s="49" t="s">
        <v>56</v>
      </c>
    </row>
    <row r="77" spans="1:6" s="49" customFormat="1" x14ac:dyDescent="0.55000000000000004">
      <c r="A77" s="49" t="s">
        <v>58</v>
      </c>
      <c r="D77" s="47">
        <v>113365200</v>
      </c>
      <c r="E77" s="49" t="s">
        <v>3</v>
      </c>
    </row>
    <row r="78" spans="1:6" s="49" customFormat="1" x14ac:dyDescent="0.55000000000000004">
      <c r="A78" s="49" t="s">
        <v>61</v>
      </c>
      <c r="D78" s="47"/>
    </row>
    <row r="79" spans="1:6" s="49" customFormat="1" x14ac:dyDescent="0.55000000000000004">
      <c r="A79" s="49" t="s">
        <v>59</v>
      </c>
      <c r="C79" s="47">
        <v>17400000</v>
      </c>
      <c r="D79" s="49" t="s">
        <v>3</v>
      </c>
    </row>
    <row r="80" spans="1:6" x14ac:dyDescent="0.55000000000000004">
      <c r="A80" s="55" t="s">
        <v>64</v>
      </c>
    </row>
    <row r="82" spans="1:4" x14ac:dyDescent="0.55000000000000004">
      <c r="A82" s="49" t="s">
        <v>60</v>
      </c>
      <c r="C82" s="47">
        <v>48900000</v>
      </c>
      <c r="D82" s="49" t="s">
        <v>3</v>
      </c>
    </row>
    <row r="83" spans="1:4" x14ac:dyDescent="0.55000000000000004">
      <c r="A83" s="55" t="s">
        <v>65</v>
      </c>
    </row>
    <row r="84" spans="1:4" x14ac:dyDescent="0.55000000000000004">
      <c r="A84" s="55" t="s">
        <v>66</v>
      </c>
    </row>
    <row r="85" spans="1:4" x14ac:dyDescent="0.55000000000000004">
      <c r="A85" s="55" t="s">
        <v>67</v>
      </c>
    </row>
    <row r="86" spans="1:4" x14ac:dyDescent="0.55000000000000004">
      <c r="A86" s="55" t="s">
        <v>68</v>
      </c>
    </row>
    <row r="87" spans="1:4" x14ac:dyDescent="0.55000000000000004">
      <c r="A87" s="55" t="s">
        <v>69</v>
      </c>
    </row>
    <row r="89" spans="1:4" x14ac:dyDescent="0.55000000000000004">
      <c r="A89" s="49" t="s">
        <v>62</v>
      </c>
      <c r="C89" s="47">
        <v>12305200</v>
      </c>
      <c r="D89" s="49" t="s">
        <v>3</v>
      </c>
    </row>
    <row r="90" spans="1:4" x14ac:dyDescent="0.55000000000000004">
      <c r="A90" s="55" t="s">
        <v>70</v>
      </c>
    </row>
    <row r="92" spans="1:4" x14ac:dyDescent="0.55000000000000004">
      <c r="A92" s="49" t="s">
        <v>63</v>
      </c>
      <c r="C92" s="47">
        <v>34760000</v>
      </c>
      <c r="D92" s="49" t="s">
        <v>3</v>
      </c>
    </row>
    <row r="93" spans="1:4" x14ac:dyDescent="0.55000000000000004">
      <c r="A93" s="55" t="s">
        <v>71</v>
      </c>
    </row>
  </sheetData>
  <mergeCells count="2">
    <mergeCell ref="A3:B3"/>
    <mergeCell ref="A4:B4"/>
  </mergeCells>
  <pageMargins left="0.70866141732283472" right="0.70866141732283472" top="0.74803149606299213" bottom="0.39370078740157483" header="0.31496062992125984" footer="0.31496062992125984"/>
  <pageSetup paperSize="9" orientation="portrait" r:id="rId1"/>
  <headerFooter>
    <oddHeader>&amp;Rหน้า &amp;P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25"/>
  <sheetViews>
    <sheetView topLeftCell="A7" zoomScaleNormal="100" zoomScaleSheetLayoutView="100" workbookViewId="0">
      <selection activeCell="E17" sqref="E17"/>
    </sheetView>
  </sheetViews>
  <sheetFormatPr defaultRowHeight="21.75" x14ac:dyDescent="0.5"/>
  <cols>
    <col min="1" max="1" width="5.85546875" style="3" customWidth="1"/>
    <col min="2" max="3" width="6.7109375" style="3" customWidth="1"/>
    <col min="4" max="4" width="8.42578125" style="3" customWidth="1"/>
    <col min="5" max="5" width="46.5703125" style="1" customWidth="1"/>
    <col min="6" max="6" width="14.5703125" style="264" customWidth="1"/>
    <col min="7" max="7" width="15.42578125" style="106" customWidth="1"/>
    <col min="8" max="8" width="15.42578125" style="106" hidden="1" customWidth="1"/>
    <col min="9" max="9" width="31.140625" style="106" hidden="1" customWidth="1"/>
    <col min="10" max="10" width="13.140625" style="106" hidden="1" customWidth="1"/>
    <col min="11" max="11" width="12.28515625" style="156" hidden="1" customWidth="1"/>
    <col min="12" max="12" width="14.28515625" style="156" hidden="1" customWidth="1"/>
    <col min="13" max="14" width="32.28515625" style="106" customWidth="1"/>
    <col min="15" max="15" width="4.5703125" style="441" customWidth="1"/>
    <col min="16" max="16" width="19.5703125" style="434" bestFit="1" customWidth="1"/>
    <col min="17" max="17" width="8.140625" style="434" customWidth="1"/>
    <col min="18" max="18" width="14.5703125" style="434" bestFit="1" customWidth="1"/>
    <col min="19" max="19" width="7.85546875" style="434" customWidth="1"/>
    <col min="20" max="20" width="14.5703125" style="434" bestFit="1" customWidth="1"/>
    <col min="21" max="29" width="9.140625" style="2"/>
    <col min="30" max="16384" width="9.140625" style="1"/>
  </cols>
  <sheetData>
    <row r="1" spans="1:40" x14ac:dyDescent="0.5">
      <c r="A1" s="725" t="s">
        <v>208</v>
      </c>
      <c r="B1" s="725"/>
      <c r="C1" s="725"/>
      <c r="D1" s="725"/>
      <c r="E1" s="725"/>
      <c r="F1" s="725"/>
      <c r="G1" s="725"/>
      <c r="H1" s="725"/>
      <c r="I1" s="725"/>
      <c r="J1" s="725"/>
      <c r="K1" s="725"/>
      <c r="L1" s="725"/>
      <c r="M1" s="725"/>
      <c r="N1" s="725"/>
      <c r="O1" s="433"/>
      <c r="R1" s="434" t="s">
        <v>261</v>
      </c>
      <c r="T1" s="434" t="s">
        <v>202</v>
      </c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</row>
    <row r="2" spans="1:40" x14ac:dyDescent="0.5">
      <c r="A2" s="725" t="s">
        <v>8</v>
      </c>
      <c r="B2" s="725"/>
      <c r="C2" s="725"/>
      <c r="D2" s="725"/>
      <c r="E2" s="725"/>
      <c r="F2" s="725"/>
      <c r="G2" s="725"/>
      <c r="H2" s="725"/>
      <c r="I2" s="725"/>
      <c r="J2" s="725"/>
      <c r="K2" s="725"/>
      <c r="L2" s="725"/>
      <c r="M2" s="725"/>
      <c r="N2" s="725"/>
      <c r="O2" s="433"/>
      <c r="P2" s="435" t="s">
        <v>259</v>
      </c>
      <c r="Q2" s="434">
        <v>3</v>
      </c>
      <c r="R2" s="436" t="e">
        <f>+#REF!+#REF!+#REF!</f>
        <v>#REF!</v>
      </c>
      <c r="S2" s="436" t="s">
        <v>207</v>
      </c>
      <c r="T2" s="434" t="s">
        <v>207</v>
      </c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</row>
    <row r="3" spans="1:40" x14ac:dyDescent="0.5">
      <c r="A3" s="725" t="s">
        <v>149</v>
      </c>
      <c r="B3" s="725"/>
      <c r="C3" s="725"/>
      <c r="D3" s="725"/>
      <c r="E3" s="725"/>
      <c r="F3" s="725"/>
      <c r="G3" s="725"/>
      <c r="H3" s="725"/>
      <c r="I3" s="725"/>
      <c r="J3" s="725"/>
      <c r="K3" s="725"/>
      <c r="L3" s="725"/>
      <c r="M3" s="725"/>
      <c r="N3" s="725"/>
      <c r="O3" s="433"/>
      <c r="P3" s="437" t="s">
        <v>260</v>
      </c>
      <c r="Q3" s="438" t="s">
        <v>207</v>
      </c>
      <c r="R3" s="439" t="s">
        <v>207</v>
      </c>
      <c r="S3" s="440">
        <v>25</v>
      </c>
      <c r="T3" s="439" t="e">
        <f>SUM(#REF!)</f>
        <v>#REF!</v>
      </c>
      <c r="U3" s="1"/>
      <c r="V3" s="1"/>
      <c r="W3" s="1"/>
      <c r="X3" s="1"/>
      <c r="Y3" s="1"/>
      <c r="Z3" s="1"/>
      <c r="AA3" s="1"/>
      <c r="AB3" s="1"/>
      <c r="AC3" s="1"/>
    </row>
    <row r="4" spans="1:40" x14ac:dyDescent="0.5">
      <c r="A4" s="1"/>
      <c r="B4" s="1"/>
      <c r="C4" s="1"/>
      <c r="D4" s="1"/>
      <c r="F4" s="745"/>
      <c r="G4" s="745"/>
      <c r="H4" s="5"/>
      <c r="I4" s="5"/>
      <c r="J4" s="5"/>
      <c r="M4" s="5"/>
      <c r="N4" s="504"/>
      <c r="P4" s="434" t="s">
        <v>265</v>
      </c>
      <c r="Q4" s="442" t="s">
        <v>207</v>
      </c>
      <c r="R4" s="442" t="s">
        <v>207</v>
      </c>
      <c r="S4" s="442" t="s">
        <v>207</v>
      </c>
      <c r="T4" s="434" t="s">
        <v>207</v>
      </c>
    </row>
    <row r="5" spans="1:40" ht="21.75" customHeight="1" x14ac:dyDescent="0.5">
      <c r="A5" s="723" t="s">
        <v>19</v>
      </c>
      <c r="B5" s="723" t="s">
        <v>20</v>
      </c>
      <c r="C5" s="723" t="s">
        <v>129</v>
      </c>
      <c r="D5" s="723" t="s">
        <v>21</v>
      </c>
      <c r="E5" s="723" t="s">
        <v>29</v>
      </c>
      <c r="F5" s="736" t="s">
        <v>26</v>
      </c>
      <c r="G5" s="737"/>
      <c r="H5" s="738"/>
      <c r="I5" s="726" t="s">
        <v>264</v>
      </c>
      <c r="J5" s="726" t="s">
        <v>122</v>
      </c>
      <c r="K5" s="726" t="s">
        <v>121</v>
      </c>
      <c r="L5" s="729" t="s">
        <v>123</v>
      </c>
      <c r="M5" s="741" t="s">
        <v>267</v>
      </c>
      <c r="N5" s="741" t="s">
        <v>291</v>
      </c>
      <c r="O5" s="443"/>
      <c r="Q5" s="744" t="s">
        <v>142</v>
      </c>
      <c r="R5" s="744" t="s">
        <v>150</v>
      </c>
      <c r="S5" s="444"/>
    </row>
    <row r="6" spans="1:40" ht="21" customHeight="1" x14ac:dyDescent="0.5">
      <c r="A6" s="724"/>
      <c r="B6" s="724"/>
      <c r="C6" s="724"/>
      <c r="D6" s="724"/>
      <c r="E6" s="724"/>
      <c r="F6" s="731" t="s">
        <v>46</v>
      </c>
      <c r="G6" s="727" t="s">
        <v>103</v>
      </c>
      <c r="H6" s="726" t="s">
        <v>150</v>
      </c>
      <c r="I6" s="727"/>
      <c r="J6" s="727"/>
      <c r="K6" s="727"/>
      <c r="L6" s="730"/>
      <c r="M6" s="742"/>
      <c r="N6" s="742"/>
      <c r="O6" s="443"/>
      <c r="Q6" s="744"/>
      <c r="R6" s="744"/>
      <c r="S6" s="444"/>
    </row>
    <row r="7" spans="1:40" ht="21" customHeight="1" x14ac:dyDescent="0.5">
      <c r="A7" s="724"/>
      <c r="B7" s="724"/>
      <c r="C7" s="724"/>
      <c r="D7" s="724"/>
      <c r="E7" s="724"/>
      <c r="F7" s="731"/>
      <c r="G7" s="727"/>
      <c r="H7" s="727"/>
      <c r="I7" s="727"/>
      <c r="J7" s="727"/>
      <c r="K7" s="727"/>
      <c r="L7" s="730"/>
      <c r="M7" s="742"/>
      <c r="N7" s="742"/>
      <c r="O7" s="443"/>
      <c r="Q7" s="744"/>
      <c r="R7" s="744"/>
      <c r="S7" s="444"/>
    </row>
    <row r="8" spans="1:40" ht="18" customHeight="1" x14ac:dyDescent="0.5">
      <c r="A8" s="724"/>
      <c r="B8" s="724"/>
      <c r="C8" s="733"/>
      <c r="D8" s="724"/>
      <c r="E8" s="724"/>
      <c r="F8" s="732"/>
      <c r="G8" s="728"/>
      <c r="H8" s="728"/>
      <c r="I8" s="728"/>
      <c r="J8" s="728"/>
      <c r="K8" s="728"/>
      <c r="L8" s="730"/>
      <c r="M8" s="743"/>
      <c r="N8" s="743"/>
      <c r="O8" s="443"/>
      <c r="Q8" s="744"/>
      <c r="R8" s="744"/>
      <c r="S8" s="444"/>
    </row>
    <row r="9" spans="1:40" x14ac:dyDescent="0.5">
      <c r="A9" s="12"/>
      <c r="B9" s="12"/>
      <c r="C9" s="12"/>
      <c r="D9" s="12"/>
      <c r="E9" s="32" t="s">
        <v>12</v>
      </c>
      <c r="F9" s="256"/>
      <c r="G9" s="105"/>
      <c r="H9" s="105"/>
      <c r="I9" s="105"/>
      <c r="J9" s="105"/>
      <c r="K9" s="189"/>
      <c r="L9" s="189"/>
      <c r="M9" s="105"/>
      <c r="N9" s="105"/>
    </row>
    <row r="10" spans="1:40" s="9" customFormat="1" x14ac:dyDescent="0.2">
      <c r="A10" s="6"/>
      <c r="B10" s="6"/>
      <c r="C10" s="6"/>
      <c r="D10" s="6"/>
      <c r="E10" s="17" t="s">
        <v>37</v>
      </c>
      <c r="F10" s="11"/>
      <c r="G10" s="11"/>
      <c r="H10" s="11"/>
      <c r="I10" s="11"/>
      <c r="J10" s="11"/>
      <c r="K10" s="10"/>
      <c r="L10" s="10"/>
      <c r="M10" s="11"/>
      <c r="N10" s="11"/>
      <c r="O10" s="445"/>
      <c r="P10" s="437"/>
      <c r="Q10" s="437"/>
      <c r="R10" s="437"/>
      <c r="S10" s="437"/>
      <c r="T10" s="437"/>
    </row>
    <row r="11" spans="1:40" s="19" customFormat="1" x14ac:dyDescent="0.2">
      <c r="A11" s="275"/>
      <c r="B11" s="275"/>
      <c r="C11" s="513"/>
      <c r="D11" s="275"/>
      <c r="E11" s="514"/>
      <c r="F11" s="515"/>
      <c r="G11" s="34"/>
      <c r="H11" s="34"/>
      <c r="I11" s="510"/>
      <c r="J11" s="542"/>
      <c r="K11" s="543"/>
      <c r="L11" s="543"/>
      <c r="M11" s="510"/>
      <c r="N11" s="510"/>
      <c r="O11" s="462"/>
      <c r="P11" s="453"/>
      <c r="Q11" s="453"/>
      <c r="R11" s="453"/>
      <c r="S11" s="453"/>
      <c r="T11" s="453"/>
    </row>
    <row r="12" spans="1:40" s="9" customFormat="1" x14ac:dyDescent="0.2">
      <c r="A12" s="6"/>
      <c r="B12" s="13"/>
      <c r="C12" s="13"/>
      <c r="D12" s="13"/>
      <c r="E12" s="332"/>
      <c r="F12" s="334"/>
      <c r="G12" s="11"/>
      <c r="H12" s="11"/>
      <c r="I12" s="11"/>
      <c r="J12" s="11"/>
      <c r="K12" s="10"/>
      <c r="L12" s="10"/>
      <c r="M12" s="11"/>
      <c r="N12" s="11"/>
      <c r="O12" s="445"/>
      <c r="P12" s="437"/>
      <c r="Q12" s="437"/>
      <c r="R12" s="437"/>
      <c r="S12" s="437"/>
      <c r="T12" s="437"/>
    </row>
    <row r="13" spans="1:40" s="14" customFormat="1" x14ac:dyDescent="0.5">
      <c r="A13" s="241">
        <f>+A11</f>
        <v>0</v>
      </c>
      <c r="B13" s="241"/>
      <c r="C13" s="241"/>
      <c r="D13" s="241"/>
      <c r="E13" s="242" t="s">
        <v>47</v>
      </c>
      <c r="F13" s="329">
        <f>SUM(F11:F12)</f>
        <v>0</v>
      </c>
      <c r="G13" s="258">
        <f>SUM(G12:G12)</f>
        <v>0</v>
      </c>
      <c r="H13" s="258">
        <f>SUM(H12:H12)</f>
        <v>0</v>
      </c>
      <c r="I13" s="258"/>
      <c r="J13" s="258">
        <f>SUM(J12:J12)</f>
        <v>0</v>
      </c>
      <c r="K13" s="258">
        <f>SUM(K12:K12)</f>
        <v>0</v>
      </c>
      <c r="L13" s="258">
        <f>SUM(L12:L12)</f>
        <v>0</v>
      </c>
      <c r="M13" s="258"/>
      <c r="N13" s="258"/>
      <c r="O13" s="449"/>
      <c r="P13" s="450">
        <f>+F13+G13</f>
        <v>0</v>
      </c>
      <c r="Q13" s="451"/>
      <c r="R13" s="451"/>
      <c r="S13" s="452"/>
      <c r="T13" s="452"/>
    </row>
    <row r="14" spans="1:40" s="19" customFormat="1" x14ac:dyDescent="0.2">
      <c r="A14" s="17"/>
      <c r="B14" s="17"/>
      <c r="C14" s="17"/>
      <c r="D14" s="17"/>
      <c r="E14" s="30" t="s">
        <v>10</v>
      </c>
      <c r="F14" s="336"/>
      <c r="G14" s="34"/>
      <c r="H14" s="34"/>
      <c r="I14" s="34"/>
      <c r="J14" s="34"/>
      <c r="K14" s="18"/>
      <c r="L14" s="18"/>
      <c r="M14" s="34"/>
      <c r="N14" s="34"/>
      <c r="O14" s="445"/>
      <c r="P14" s="453"/>
      <c r="Q14" s="453"/>
      <c r="R14" s="453"/>
      <c r="S14" s="453"/>
      <c r="T14" s="453"/>
    </row>
    <row r="15" spans="1:40" s="19" customFormat="1" x14ac:dyDescent="0.2">
      <c r="A15" s="275"/>
      <c r="B15" s="275"/>
      <c r="C15" s="513"/>
      <c r="D15" s="275"/>
      <c r="E15" s="514"/>
      <c r="F15" s="546"/>
      <c r="G15" s="34"/>
      <c r="H15" s="34"/>
      <c r="I15" s="547"/>
      <c r="J15" s="542"/>
      <c r="K15" s="543"/>
      <c r="L15" s="543"/>
      <c r="M15" s="547"/>
      <c r="N15" s="547"/>
      <c r="O15" s="462"/>
      <c r="P15" s="453"/>
      <c r="Q15" s="453"/>
      <c r="R15" s="453"/>
      <c r="S15" s="453"/>
      <c r="T15" s="453"/>
    </row>
    <row r="16" spans="1:40" s="9" customFormat="1" x14ac:dyDescent="0.2">
      <c r="A16" s="6"/>
      <c r="B16" s="6"/>
      <c r="C16" s="6"/>
      <c r="D16" s="6"/>
      <c r="E16" s="7"/>
      <c r="F16" s="335"/>
      <c r="G16" s="11"/>
      <c r="H16" s="11"/>
      <c r="I16" s="11"/>
      <c r="J16" s="11"/>
      <c r="K16" s="10"/>
      <c r="L16" s="10"/>
      <c r="M16" s="11"/>
      <c r="N16" s="11"/>
      <c r="O16" s="445"/>
      <c r="P16" s="437"/>
      <c r="Q16" s="437"/>
      <c r="R16" s="437"/>
      <c r="S16" s="437"/>
      <c r="T16" s="437"/>
    </row>
    <row r="17" spans="1:48" s="19" customFormat="1" ht="22.5" thickBot="1" x14ac:dyDescent="0.55000000000000004">
      <c r="A17" s="244">
        <f>+A15</f>
        <v>0</v>
      </c>
      <c r="B17" s="244"/>
      <c r="C17" s="244"/>
      <c r="D17" s="244"/>
      <c r="E17" s="245" t="s">
        <v>33</v>
      </c>
      <c r="F17" s="330">
        <f>SUM(F15:F16)</f>
        <v>0</v>
      </c>
      <c r="G17" s="246">
        <f>SUM(G16:G16)</f>
        <v>0</v>
      </c>
      <c r="H17" s="246">
        <f>SUM(H16:H16)</f>
        <v>0</v>
      </c>
      <c r="I17" s="259"/>
      <c r="J17" s="259">
        <f>SUM(J16:J16)</f>
        <v>0</v>
      </c>
      <c r="K17" s="259">
        <f>SUM(K16:K16)</f>
        <v>0</v>
      </c>
      <c r="L17" s="259">
        <f>SUM(L16:L16)</f>
        <v>0</v>
      </c>
      <c r="M17" s="259"/>
      <c r="N17" s="259"/>
      <c r="O17" s="443"/>
      <c r="P17" s="455">
        <f>+F17+G17</f>
        <v>0</v>
      </c>
      <c r="Q17" s="451"/>
      <c r="R17" s="451"/>
      <c r="S17" s="452"/>
      <c r="T17" s="453"/>
    </row>
    <row r="18" spans="1:48" s="28" customFormat="1" ht="22.5" thickBot="1" x14ac:dyDescent="0.55000000000000004">
      <c r="A18" s="247">
        <f>+A13+A17</f>
        <v>0</v>
      </c>
      <c r="B18" s="248"/>
      <c r="C18" s="248"/>
      <c r="D18" s="248"/>
      <c r="E18" s="248" t="s">
        <v>175</v>
      </c>
      <c r="F18" s="331">
        <f>F13+F17</f>
        <v>0</v>
      </c>
      <c r="G18" s="310">
        <f>+G13+G17</f>
        <v>0</v>
      </c>
      <c r="H18" s="310">
        <f>+H13+H17</f>
        <v>0</v>
      </c>
      <c r="I18" s="249"/>
      <c r="J18" s="249">
        <f>J13+J17</f>
        <v>0</v>
      </c>
      <c r="K18" s="249">
        <f>K13+K17</f>
        <v>0</v>
      </c>
      <c r="L18" s="249">
        <f>L13+L17</f>
        <v>0</v>
      </c>
      <c r="M18" s="249"/>
      <c r="N18" s="249"/>
      <c r="O18" s="456"/>
      <c r="P18" s="450">
        <f>+P13+P17</f>
        <v>0</v>
      </c>
      <c r="Q18" s="457"/>
      <c r="R18" s="457"/>
      <c r="S18" s="434"/>
      <c r="T18" s="434"/>
      <c r="U18" s="2"/>
      <c r="V18" s="2"/>
      <c r="W18" s="2"/>
      <c r="X18" s="2"/>
      <c r="Y18" s="2"/>
      <c r="Z18" s="2"/>
      <c r="AA18" s="2"/>
      <c r="AB18" s="2"/>
      <c r="AC18" s="2"/>
    </row>
    <row r="19" spans="1:48" s="9" customFormat="1" x14ac:dyDescent="0.2">
      <c r="A19" s="15"/>
      <c r="B19" s="15"/>
      <c r="C19" s="15"/>
      <c r="D19" s="15"/>
      <c r="E19" s="31"/>
      <c r="F19" s="104"/>
      <c r="G19" s="20"/>
      <c r="H19" s="20"/>
      <c r="I19" s="20"/>
      <c r="J19" s="20"/>
      <c r="K19" s="104"/>
      <c r="L19" s="104"/>
      <c r="M19" s="20"/>
      <c r="N19" s="20"/>
      <c r="O19" s="445"/>
      <c r="P19" s="437"/>
      <c r="Q19" s="437"/>
      <c r="R19" s="437"/>
      <c r="S19" s="437"/>
      <c r="T19" s="437"/>
    </row>
    <row r="20" spans="1:48" s="9" customFormat="1" x14ac:dyDescent="0.5">
      <c r="A20" s="15"/>
      <c r="B20" s="15"/>
      <c r="C20" s="15"/>
      <c r="D20" s="15"/>
      <c r="E20" s="31"/>
      <c r="F20" s="261"/>
      <c r="G20" s="20"/>
      <c r="H20" s="20"/>
      <c r="I20" s="20"/>
      <c r="J20" s="20"/>
      <c r="K20" s="104"/>
      <c r="L20" s="104"/>
      <c r="M20" s="20"/>
      <c r="N20" s="20"/>
      <c r="O20" s="445"/>
      <c r="P20" s="437"/>
      <c r="Q20" s="437"/>
      <c r="R20" s="437"/>
      <c r="S20" s="437"/>
      <c r="T20" s="437"/>
    </row>
    <row r="22" spans="1:48" s="23" customFormat="1" ht="22.5" thickBot="1" x14ac:dyDescent="0.55000000000000004">
      <c r="A22" s="22"/>
      <c r="B22" s="22"/>
      <c r="C22" s="22"/>
      <c r="D22" s="22"/>
      <c r="E22" s="81" t="s">
        <v>99</v>
      </c>
      <c r="F22" s="262"/>
      <c r="G22" s="238"/>
      <c r="H22" s="125"/>
      <c r="I22" s="125"/>
      <c r="J22" s="125"/>
      <c r="K22" s="190"/>
      <c r="L22" s="190"/>
      <c r="M22" s="125"/>
      <c r="N22" s="125"/>
      <c r="O22" s="441"/>
      <c r="P22" s="434"/>
      <c r="Q22" s="434"/>
      <c r="R22" s="434"/>
      <c r="S22" s="434"/>
      <c r="T22" s="43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4"/>
      <c r="AN22" s="24"/>
      <c r="AO22" s="24"/>
      <c r="AP22" s="24"/>
      <c r="AQ22" s="24"/>
      <c r="AR22" s="24"/>
      <c r="AS22" s="24"/>
      <c r="AT22" s="24"/>
      <c r="AU22" s="24"/>
      <c r="AV22" s="24"/>
    </row>
    <row r="23" spans="1:48" s="23" customFormat="1" ht="22.5" thickTop="1" x14ac:dyDescent="0.5">
      <c r="A23" s="22"/>
      <c r="B23" s="22"/>
      <c r="C23" s="22"/>
      <c r="D23" s="22"/>
      <c r="E23" s="23" t="s">
        <v>25</v>
      </c>
      <c r="F23" s="263"/>
      <c r="G23" s="107"/>
      <c r="H23" s="107"/>
      <c r="I23" s="107"/>
      <c r="J23" s="107"/>
      <c r="K23" s="190"/>
      <c r="L23" s="190"/>
      <c r="M23" s="107"/>
      <c r="N23" s="107"/>
      <c r="O23" s="441"/>
      <c r="P23" s="434"/>
      <c r="Q23" s="434"/>
      <c r="R23" s="434"/>
      <c r="S23" s="434"/>
      <c r="T23" s="43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4"/>
      <c r="AH23" s="24"/>
      <c r="AI23" s="24"/>
      <c r="AJ23" s="24"/>
      <c r="AK23" s="24"/>
      <c r="AL23" s="24"/>
      <c r="AM23" s="24"/>
      <c r="AN23" s="24"/>
      <c r="AO23" s="24"/>
      <c r="AP23" s="24"/>
      <c r="AQ23" s="24"/>
      <c r="AR23" s="24"/>
      <c r="AS23" s="24"/>
      <c r="AT23" s="24"/>
      <c r="AU23" s="24"/>
      <c r="AV23" s="24"/>
    </row>
    <row r="24" spans="1:48" s="23" customFormat="1" x14ac:dyDescent="0.5">
      <c r="A24" s="22"/>
      <c r="B24" s="22"/>
      <c r="C24" s="22"/>
      <c r="D24" s="22"/>
      <c r="E24" s="23" t="s">
        <v>98</v>
      </c>
      <c r="F24" s="263"/>
      <c r="G24" s="107"/>
      <c r="H24" s="107"/>
      <c r="I24" s="107"/>
      <c r="J24" s="107"/>
      <c r="K24" s="190"/>
      <c r="L24" s="190"/>
      <c r="M24" s="107"/>
      <c r="N24" s="107"/>
      <c r="O24" s="441"/>
      <c r="P24" s="434"/>
      <c r="Q24" s="434"/>
      <c r="R24" s="434"/>
      <c r="S24" s="434"/>
      <c r="T24" s="43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  <c r="AM24" s="24"/>
      <c r="AN24" s="24"/>
      <c r="AO24" s="24"/>
      <c r="AP24" s="24"/>
      <c r="AQ24" s="24"/>
      <c r="AR24" s="24"/>
      <c r="AS24" s="24"/>
      <c r="AT24" s="24"/>
      <c r="AU24" s="24"/>
      <c r="AV24" s="24"/>
    </row>
    <row r="25" spans="1:48" s="23" customFormat="1" x14ac:dyDescent="0.5">
      <c r="A25" s="22"/>
      <c r="B25" s="22"/>
      <c r="C25" s="22"/>
      <c r="D25" s="22"/>
      <c r="E25" s="23" t="s">
        <v>18</v>
      </c>
      <c r="F25" s="263"/>
      <c r="G25" s="107"/>
      <c r="H25" s="107"/>
      <c r="I25" s="107"/>
      <c r="J25" s="107"/>
      <c r="K25" s="190"/>
      <c r="L25" s="190"/>
      <c r="M25" s="107"/>
      <c r="N25" s="107"/>
      <c r="O25" s="441"/>
      <c r="P25" s="434"/>
      <c r="Q25" s="434"/>
      <c r="R25" s="434"/>
      <c r="S25" s="434"/>
      <c r="T25" s="43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24"/>
      <c r="AK25" s="24"/>
      <c r="AL25" s="24"/>
      <c r="AM25" s="24"/>
      <c r="AN25" s="24"/>
      <c r="AO25" s="24"/>
      <c r="AP25" s="24"/>
      <c r="AQ25" s="24"/>
      <c r="AR25" s="24"/>
      <c r="AS25" s="24"/>
      <c r="AT25" s="24"/>
      <c r="AU25" s="24"/>
      <c r="AV25" s="24"/>
    </row>
  </sheetData>
  <autoFilter ref="O1:O25"/>
  <mergeCells count="21">
    <mergeCell ref="F4:G4"/>
    <mergeCell ref="G6:G8"/>
    <mergeCell ref="N5:N8"/>
    <mergeCell ref="A1:N1"/>
    <mergeCell ref="A2:N2"/>
    <mergeCell ref="A3:N3"/>
    <mergeCell ref="A5:A8"/>
    <mergeCell ref="E5:E8"/>
    <mergeCell ref="J5:J8"/>
    <mergeCell ref="C5:C8"/>
    <mergeCell ref="F6:F8"/>
    <mergeCell ref="I5:I8"/>
    <mergeCell ref="B5:B8"/>
    <mergeCell ref="D5:D8"/>
    <mergeCell ref="M5:M8"/>
    <mergeCell ref="R5:R8"/>
    <mergeCell ref="K5:K8"/>
    <mergeCell ref="L5:L8"/>
    <mergeCell ref="F5:H5"/>
    <mergeCell ref="H6:H8"/>
    <mergeCell ref="Q5:Q8"/>
  </mergeCells>
  <phoneticPr fontId="2" type="noConversion"/>
  <conditionalFormatting sqref="F11">
    <cfRule type="cellIs" dxfId="60" priority="3" stopIfTrue="1" operator="between">
      <formula>2000001</formula>
      <formula>500000000</formula>
    </cfRule>
  </conditionalFormatting>
  <conditionalFormatting sqref="F15">
    <cfRule type="cellIs" dxfId="59" priority="1" stopIfTrue="1" operator="between">
      <formula>2000001</formula>
      <formula>500000000</formula>
    </cfRule>
  </conditionalFormatting>
  <pageMargins left="0.43307086614173229" right="0.19685039370078741" top="0.43307086614173229" bottom="0.35433070866141736" header="0.27559055118110237" footer="0.15748031496062992"/>
  <pageSetup paperSize="9" scale="90" orientation="landscape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28"/>
  <sheetViews>
    <sheetView topLeftCell="A4" zoomScaleNormal="100" zoomScaleSheetLayoutView="100" workbookViewId="0">
      <selection activeCell="G12" sqref="G12"/>
    </sheetView>
  </sheetViews>
  <sheetFormatPr defaultRowHeight="21.75" x14ac:dyDescent="0.5"/>
  <cols>
    <col min="1" max="1" width="5.85546875" style="3" customWidth="1"/>
    <col min="2" max="3" width="6.7109375" style="3" customWidth="1"/>
    <col min="4" max="4" width="8.42578125" style="3" customWidth="1"/>
    <col min="5" max="5" width="44.140625" style="1" customWidth="1"/>
    <col min="6" max="6" width="15.140625" style="264" customWidth="1"/>
    <col min="7" max="7" width="15.42578125" style="106" customWidth="1"/>
    <col min="8" max="8" width="15.42578125" style="106" hidden="1" customWidth="1"/>
    <col min="9" max="9" width="33.140625" style="106" hidden="1" customWidth="1"/>
    <col min="10" max="10" width="13.140625" style="106" hidden="1" customWidth="1"/>
    <col min="11" max="11" width="12.28515625" style="156" hidden="1" customWidth="1"/>
    <col min="12" max="12" width="14.28515625" style="156" hidden="1" customWidth="1"/>
    <col min="13" max="14" width="33.140625" style="106" hidden="1" customWidth="1"/>
    <col min="15" max="16" width="33.140625" style="106" customWidth="1"/>
    <col min="17" max="17" width="19.5703125" style="434" bestFit="1" customWidth="1"/>
    <col min="18" max="18" width="13.85546875" style="434" bestFit="1" customWidth="1"/>
    <col min="19" max="19" width="12.42578125" style="434" bestFit="1" customWidth="1"/>
    <col min="20" max="20" width="9.140625" style="434"/>
    <col min="21" max="21" width="14.5703125" style="434" bestFit="1" customWidth="1"/>
    <col min="22" max="30" width="9.140625" style="2"/>
    <col min="31" max="16384" width="9.140625" style="1"/>
  </cols>
  <sheetData>
    <row r="1" spans="1:41" x14ac:dyDescent="0.5">
      <c r="A1" s="725" t="s">
        <v>208</v>
      </c>
      <c r="B1" s="725"/>
      <c r="C1" s="725"/>
      <c r="D1" s="725"/>
      <c r="E1" s="725"/>
      <c r="F1" s="725"/>
      <c r="G1" s="725"/>
      <c r="H1" s="725"/>
      <c r="I1" s="725"/>
      <c r="J1" s="725"/>
      <c r="K1" s="725"/>
      <c r="L1" s="725"/>
      <c r="M1" s="725"/>
      <c r="N1" s="725"/>
      <c r="O1" s="725"/>
      <c r="P1" s="725"/>
      <c r="S1" s="434" t="s">
        <v>261</v>
      </c>
      <c r="U1" s="434" t="s">
        <v>202</v>
      </c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</row>
    <row r="2" spans="1:41" x14ac:dyDescent="0.5">
      <c r="A2" s="725" t="s">
        <v>8</v>
      </c>
      <c r="B2" s="725"/>
      <c r="C2" s="725"/>
      <c r="D2" s="725"/>
      <c r="E2" s="725"/>
      <c r="F2" s="725"/>
      <c r="G2" s="725"/>
      <c r="H2" s="725"/>
      <c r="I2" s="725"/>
      <c r="J2" s="725"/>
      <c r="K2" s="725"/>
      <c r="L2" s="725"/>
      <c r="M2" s="725"/>
      <c r="N2" s="725"/>
      <c r="O2" s="725"/>
      <c r="P2" s="725"/>
      <c r="Q2" s="435" t="s">
        <v>259</v>
      </c>
      <c r="R2" s="434">
        <v>8</v>
      </c>
      <c r="S2" s="436" t="e">
        <f>+#REF!+#REF!+#REF!+#REF!+#REF!+#REF!+#REF!+#REF!</f>
        <v>#REF!</v>
      </c>
      <c r="T2" s="436" t="s">
        <v>207</v>
      </c>
      <c r="U2" s="434" t="s">
        <v>207</v>
      </c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</row>
    <row r="3" spans="1:41" x14ac:dyDescent="0.5">
      <c r="A3" s="725" t="s">
        <v>363</v>
      </c>
      <c r="B3" s="725"/>
      <c r="C3" s="725"/>
      <c r="D3" s="725"/>
      <c r="E3" s="725"/>
      <c r="F3" s="725"/>
      <c r="G3" s="725"/>
      <c r="H3" s="725"/>
      <c r="I3" s="725"/>
      <c r="J3" s="725"/>
      <c r="K3" s="725"/>
      <c r="L3" s="725"/>
      <c r="M3" s="725"/>
      <c r="N3" s="725"/>
      <c r="O3" s="725"/>
      <c r="P3" s="725"/>
      <c r="Q3" s="437" t="s">
        <v>260</v>
      </c>
      <c r="R3" s="438" t="s">
        <v>207</v>
      </c>
      <c r="S3" s="439"/>
      <c r="T3" s="440">
        <v>18</v>
      </c>
      <c r="U3" s="439" t="e">
        <f>SUM(#REF!)</f>
        <v>#REF!</v>
      </c>
      <c r="V3" s="1"/>
      <c r="W3" s="1"/>
      <c r="X3" s="1"/>
      <c r="Y3" s="1"/>
      <c r="Z3" s="1"/>
      <c r="AA3" s="1"/>
      <c r="AB3" s="1"/>
      <c r="AC3" s="1"/>
      <c r="AD3" s="1"/>
    </row>
    <row r="4" spans="1:41" ht="21.75" customHeight="1" x14ac:dyDescent="0.5">
      <c r="A4" s="1"/>
      <c r="B4" s="1"/>
      <c r="C4" s="1"/>
      <c r="D4" s="1"/>
      <c r="F4" s="745"/>
      <c r="G4" s="745"/>
      <c r="H4" s="5"/>
      <c r="I4" s="5"/>
      <c r="J4" s="5"/>
      <c r="M4" s="5"/>
      <c r="N4" s="504"/>
      <c r="O4" s="695"/>
      <c r="P4" s="702"/>
      <c r="R4" s="442" t="s">
        <v>207</v>
      </c>
      <c r="S4" s="442" t="s">
        <v>207</v>
      </c>
      <c r="T4" s="442" t="s">
        <v>207</v>
      </c>
      <c r="U4" s="434" t="s">
        <v>207</v>
      </c>
    </row>
    <row r="5" spans="1:41" ht="21.75" customHeight="1" x14ac:dyDescent="0.5">
      <c r="A5" s="723" t="s">
        <v>19</v>
      </c>
      <c r="B5" s="723" t="s">
        <v>20</v>
      </c>
      <c r="C5" s="723" t="s">
        <v>129</v>
      </c>
      <c r="D5" s="723" t="s">
        <v>21</v>
      </c>
      <c r="E5" s="723" t="s">
        <v>29</v>
      </c>
      <c r="F5" s="736" t="s">
        <v>26</v>
      </c>
      <c r="G5" s="737"/>
      <c r="H5" s="738"/>
      <c r="I5" s="726" t="s">
        <v>264</v>
      </c>
      <c r="J5" s="726" t="s">
        <v>122</v>
      </c>
      <c r="K5" s="726" t="s">
        <v>121</v>
      </c>
      <c r="L5" s="729" t="s">
        <v>123</v>
      </c>
      <c r="M5" s="741" t="s">
        <v>310</v>
      </c>
      <c r="N5" s="741" t="s">
        <v>327</v>
      </c>
      <c r="O5" s="741" t="s">
        <v>341</v>
      </c>
      <c r="P5" s="741" t="s">
        <v>362</v>
      </c>
      <c r="R5" s="744" t="s">
        <v>142</v>
      </c>
      <c r="S5" s="744" t="s">
        <v>150</v>
      </c>
      <c r="T5" s="444"/>
    </row>
    <row r="6" spans="1:41" ht="21" customHeight="1" x14ac:dyDescent="0.5">
      <c r="A6" s="724"/>
      <c r="B6" s="724"/>
      <c r="C6" s="724"/>
      <c r="D6" s="724"/>
      <c r="E6" s="724"/>
      <c r="F6" s="731" t="s">
        <v>46</v>
      </c>
      <c r="G6" s="727" t="s">
        <v>103</v>
      </c>
      <c r="H6" s="726" t="s">
        <v>150</v>
      </c>
      <c r="I6" s="727"/>
      <c r="J6" s="727"/>
      <c r="K6" s="727"/>
      <c r="L6" s="730"/>
      <c r="M6" s="742"/>
      <c r="N6" s="742"/>
      <c r="O6" s="742"/>
      <c r="P6" s="742"/>
      <c r="R6" s="744"/>
      <c r="S6" s="744"/>
      <c r="T6" s="444"/>
    </row>
    <row r="7" spans="1:41" ht="21" customHeight="1" x14ac:dyDescent="0.5">
      <c r="A7" s="724"/>
      <c r="B7" s="724"/>
      <c r="C7" s="724"/>
      <c r="D7" s="724"/>
      <c r="E7" s="724"/>
      <c r="F7" s="731"/>
      <c r="G7" s="727"/>
      <c r="H7" s="727"/>
      <c r="I7" s="727"/>
      <c r="J7" s="727"/>
      <c r="K7" s="727"/>
      <c r="L7" s="730"/>
      <c r="M7" s="742"/>
      <c r="N7" s="742"/>
      <c r="O7" s="742"/>
      <c r="P7" s="742"/>
      <c r="R7" s="744"/>
      <c r="S7" s="744"/>
      <c r="T7" s="444"/>
    </row>
    <row r="8" spans="1:41" ht="18" customHeight="1" x14ac:dyDescent="0.5">
      <c r="A8" s="724"/>
      <c r="B8" s="724"/>
      <c r="C8" s="733"/>
      <c r="D8" s="724"/>
      <c r="E8" s="724"/>
      <c r="F8" s="732"/>
      <c r="G8" s="728"/>
      <c r="H8" s="728"/>
      <c r="I8" s="728"/>
      <c r="J8" s="728"/>
      <c r="K8" s="728"/>
      <c r="L8" s="730"/>
      <c r="M8" s="743"/>
      <c r="N8" s="743"/>
      <c r="O8" s="743"/>
      <c r="P8" s="743"/>
      <c r="R8" s="744"/>
      <c r="S8" s="744"/>
      <c r="T8" s="444"/>
    </row>
    <row r="9" spans="1:41" x14ac:dyDescent="0.5">
      <c r="A9" s="12"/>
      <c r="B9" s="12"/>
      <c r="C9" s="12"/>
      <c r="D9" s="12"/>
      <c r="E9" s="32" t="s">
        <v>13</v>
      </c>
      <c r="F9" s="256"/>
      <c r="G9" s="105"/>
      <c r="H9" s="105"/>
      <c r="I9" s="105"/>
      <c r="J9" s="105"/>
      <c r="K9" s="189"/>
      <c r="L9" s="189"/>
      <c r="M9" s="105"/>
      <c r="N9" s="105"/>
      <c r="O9" s="105"/>
      <c r="P9" s="105"/>
    </row>
    <row r="10" spans="1:41" s="9" customFormat="1" x14ac:dyDescent="0.2">
      <c r="A10" s="6"/>
      <c r="B10" s="6"/>
      <c r="C10" s="6"/>
      <c r="D10" s="6"/>
      <c r="E10" s="17" t="s">
        <v>37</v>
      </c>
      <c r="F10" s="11"/>
      <c r="G10" s="11"/>
      <c r="H10" s="11"/>
      <c r="I10" s="11"/>
      <c r="J10" s="11"/>
      <c r="K10" s="10"/>
      <c r="L10" s="10"/>
      <c r="M10" s="11"/>
      <c r="N10" s="11"/>
      <c r="O10" s="11"/>
      <c r="P10" s="11"/>
      <c r="Q10" s="437"/>
      <c r="R10" s="437"/>
      <c r="S10" s="437"/>
      <c r="T10" s="437"/>
      <c r="U10" s="437"/>
    </row>
    <row r="11" spans="1:41" s="19" customFormat="1" ht="98.25" customHeight="1" x14ac:dyDescent="0.2">
      <c r="A11" s="275"/>
      <c r="B11" s="275"/>
      <c r="C11" s="528"/>
      <c r="D11" s="275"/>
      <c r="E11" s="514" t="s">
        <v>222</v>
      </c>
      <c r="F11" s="298"/>
      <c r="G11" s="298"/>
      <c r="H11" s="298"/>
      <c r="I11" s="510"/>
      <c r="J11" s="542"/>
      <c r="K11" s="543"/>
      <c r="L11" s="543"/>
      <c r="M11" s="512" t="s">
        <v>319</v>
      </c>
      <c r="N11" s="748" t="s">
        <v>340</v>
      </c>
      <c r="O11" s="748" t="s">
        <v>347</v>
      </c>
      <c r="P11" s="746" t="s">
        <v>367</v>
      </c>
      <c r="Q11" s="453"/>
      <c r="R11" s="453"/>
      <c r="S11" s="453"/>
      <c r="T11" s="453"/>
      <c r="U11" s="453"/>
    </row>
    <row r="12" spans="1:41" s="19" customFormat="1" ht="95.25" customHeight="1" x14ac:dyDescent="0.2">
      <c r="A12" s="275"/>
      <c r="B12" s="275"/>
      <c r="C12" s="528"/>
      <c r="D12" s="275"/>
      <c r="E12" s="514" t="s">
        <v>223</v>
      </c>
      <c r="F12" s="298"/>
      <c r="G12" s="298"/>
      <c r="H12" s="298"/>
      <c r="I12" s="510"/>
      <c r="J12" s="542"/>
      <c r="K12" s="543"/>
      <c r="L12" s="543"/>
      <c r="M12" s="512" t="s">
        <v>319</v>
      </c>
      <c r="N12" s="749"/>
      <c r="O12" s="749"/>
      <c r="P12" s="747"/>
      <c r="Q12" s="453"/>
      <c r="R12" s="453"/>
      <c r="S12" s="453"/>
      <c r="T12" s="453"/>
      <c r="U12" s="453"/>
    </row>
    <row r="13" spans="1:41" s="19" customFormat="1" x14ac:dyDescent="0.2">
      <c r="A13" s="275"/>
      <c r="B13" s="275"/>
      <c r="C13" s="513"/>
      <c r="D13" s="275"/>
      <c r="E13" s="514"/>
      <c r="F13" s="298"/>
      <c r="G13" s="298"/>
      <c r="H13" s="298"/>
      <c r="I13" s="510"/>
      <c r="J13" s="542"/>
      <c r="K13" s="543"/>
      <c r="L13" s="543"/>
      <c r="M13" s="510"/>
      <c r="N13" s="544"/>
      <c r="O13" s="544"/>
      <c r="P13" s="544"/>
      <c r="Q13" s="453"/>
      <c r="R13" s="453"/>
      <c r="S13" s="453"/>
      <c r="T13" s="453"/>
      <c r="U13" s="453"/>
    </row>
    <row r="14" spans="1:41" s="9" customFormat="1" hidden="1" x14ac:dyDescent="0.2">
      <c r="A14" s="6"/>
      <c r="B14" s="13"/>
      <c r="C14" s="13"/>
      <c r="D14" s="13"/>
      <c r="E14" s="332"/>
      <c r="F14" s="257"/>
      <c r="G14" s="11"/>
      <c r="H14" s="11"/>
      <c r="I14" s="11"/>
      <c r="J14" s="11"/>
      <c r="K14" s="10"/>
      <c r="L14" s="10"/>
      <c r="M14" s="11"/>
      <c r="N14" s="11"/>
      <c r="O14" s="11"/>
      <c r="P14" s="11"/>
      <c r="Q14" s="437"/>
      <c r="R14" s="437"/>
      <c r="S14" s="437"/>
      <c r="T14" s="437"/>
      <c r="U14" s="437"/>
    </row>
    <row r="15" spans="1:41" s="14" customFormat="1" ht="22.5" thickBot="1" x14ac:dyDescent="0.55000000000000004">
      <c r="A15" s="241">
        <f>+A12</f>
        <v>0</v>
      </c>
      <c r="B15" s="241"/>
      <c r="C15" s="241"/>
      <c r="D15" s="241"/>
      <c r="E15" s="242" t="s">
        <v>47</v>
      </c>
      <c r="F15" s="258">
        <f>SUM(F11:F14)</f>
        <v>0</v>
      </c>
      <c r="G15" s="258">
        <f>SUM(G14:G14)</f>
        <v>0</v>
      </c>
      <c r="H15" s="258">
        <f>SUM(H14:H14)</f>
        <v>0</v>
      </c>
      <c r="I15" s="258"/>
      <c r="J15" s="258">
        <f>SUM(J14:J14)</f>
        <v>0</v>
      </c>
      <c r="K15" s="258">
        <f>SUM(K14:K14)</f>
        <v>0</v>
      </c>
      <c r="L15" s="258">
        <f>SUM(L14:L14)</f>
        <v>0</v>
      </c>
      <c r="M15" s="258"/>
      <c r="N15" s="258"/>
      <c r="O15" s="258"/>
      <c r="P15" s="258"/>
      <c r="Q15" s="450">
        <f>+F15+G15</f>
        <v>0</v>
      </c>
      <c r="R15" s="451"/>
      <c r="S15" s="451"/>
      <c r="T15" s="452"/>
      <c r="U15" s="452"/>
    </row>
    <row r="16" spans="1:41" s="19" customFormat="1" ht="22.5" hidden="1" thickBot="1" x14ac:dyDescent="0.25">
      <c r="A16" s="17"/>
      <c r="B16" s="17"/>
      <c r="C16" s="17"/>
      <c r="D16" s="17"/>
      <c r="E16" s="30" t="s">
        <v>10</v>
      </c>
      <c r="F16" s="34"/>
      <c r="G16" s="34"/>
      <c r="H16" s="34"/>
      <c r="I16" s="34"/>
      <c r="J16" s="34"/>
      <c r="K16" s="18"/>
      <c r="L16" s="18"/>
      <c r="M16" s="34"/>
      <c r="N16" s="34"/>
      <c r="O16" s="34"/>
      <c r="P16" s="34"/>
      <c r="Q16" s="453"/>
      <c r="R16" s="453"/>
      <c r="S16" s="453"/>
      <c r="T16" s="453"/>
      <c r="U16" s="453"/>
    </row>
    <row r="17" spans="1:49" s="19" customFormat="1" ht="22.5" hidden="1" thickBot="1" x14ac:dyDescent="0.25">
      <c r="A17" s="482"/>
      <c r="B17" s="482"/>
      <c r="C17" s="548"/>
      <c r="D17" s="483"/>
      <c r="E17" s="526"/>
      <c r="F17" s="485"/>
      <c r="G17" s="485"/>
      <c r="H17" s="485"/>
      <c r="I17" s="549"/>
      <c r="J17" s="544"/>
      <c r="K17" s="544"/>
      <c r="L17" s="544"/>
      <c r="M17" s="549"/>
      <c r="N17" s="549"/>
      <c r="O17" s="549"/>
      <c r="P17" s="549"/>
      <c r="Q17" s="453"/>
      <c r="R17" s="453"/>
      <c r="S17" s="453"/>
      <c r="T17" s="453"/>
      <c r="U17" s="453"/>
    </row>
    <row r="18" spans="1:49" s="19" customFormat="1" ht="22.5" hidden="1" thickBot="1" x14ac:dyDescent="0.25">
      <c r="A18" s="17"/>
      <c r="B18" s="275"/>
      <c r="C18" s="513"/>
      <c r="D18" s="275"/>
      <c r="E18" s="514"/>
      <c r="F18" s="298"/>
      <c r="G18" s="298"/>
      <c r="H18" s="298"/>
      <c r="I18" s="544"/>
      <c r="J18" s="542"/>
      <c r="K18" s="543"/>
      <c r="L18" s="543"/>
      <c r="M18" s="544"/>
      <c r="N18" s="544"/>
      <c r="O18" s="544"/>
      <c r="P18" s="544"/>
      <c r="Q18" s="453"/>
      <c r="R18" s="453"/>
      <c r="S18" s="453"/>
      <c r="T18" s="453"/>
      <c r="U18" s="453"/>
    </row>
    <row r="19" spans="1:49" s="9" customFormat="1" ht="21" hidden="1" customHeight="1" x14ac:dyDescent="0.2">
      <c r="A19" s="6"/>
      <c r="B19" s="6"/>
      <c r="C19" s="6"/>
      <c r="D19" s="6"/>
      <c r="E19" s="332"/>
      <c r="F19" s="8"/>
      <c r="G19" s="29"/>
      <c r="H19" s="29"/>
      <c r="I19" s="11"/>
      <c r="J19" s="11"/>
      <c r="K19" s="10"/>
      <c r="L19" s="10"/>
      <c r="M19" s="11"/>
      <c r="N19" s="11"/>
      <c r="O19" s="11"/>
      <c r="P19" s="11"/>
      <c r="Q19" s="437"/>
      <c r="R19" s="437"/>
      <c r="S19" s="437"/>
      <c r="T19" s="437"/>
      <c r="U19" s="437"/>
    </row>
    <row r="20" spans="1:49" s="19" customFormat="1" ht="22.5" hidden="1" thickBot="1" x14ac:dyDescent="0.55000000000000004">
      <c r="A20" s="244">
        <f>+A18</f>
        <v>0</v>
      </c>
      <c r="B20" s="244"/>
      <c r="C20" s="244"/>
      <c r="D20" s="244"/>
      <c r="E20" s="245" t="s">
        <v>33</v>
      </c>
      <c r="F20" s="330">
        <f>SUM(F17:F19)</f>
        <v>0</v>
      </c>
      <c r="G20" s="246">
        <f>SUM(G19:G19)</f>
        <v>0</v>
      </c>
      <c r="H20" s="246">
        <f>SUM(H19:H19)</f>
        <v>0</v>
      </c>
      <c r="I20" s="259"/>
      <c r="J20" s="259">
        <f>SUM(J19:J19)</f>
        <v>0</v>
      </c>
      <c r="K20" s="259">
        <f>SUM(K19:K19)</f>
        <v>0</v>
      </c>
      <c r="L20" s="259">
        <f>SUM(L19:L19)</f>
        <v>0</v>
      </c>
      <c r="M20" s="259"/>
      <c r="N20" s="259"/>
      <c r="O20" s="259"/>
      <c r="P20" s="259"/>
      <c r="Q20" s="455">
        <f>+F20+G20</f>
        <v>0</v>
      </c>
      <c r="R20" s="451"/>
      <c r="S20" s="451"/>
      <c r="T20" s="452"/>
      <c r="U20" s="453"/>
    </row>
    <row r="21" spans="1:49" s="28" customFormat="1" ht="22.5" thickBot="1" x14ac:dyDescent="0.55000000000000004">
      <c r="A21" s="247">
        <f>+A15+A20</f>
        <v>0</v>
      </c>
      <c r="B21" s="248"/>
      <c r="C21" s="248"/>
      <c r="D21" s="248"/>
      <c r="E21" s="248" t="s">
        <v>176</v>
      </c>
      <c r="F21" s="331">
        <f>F15+F20</f>
        <v>0</v>
      </c>
      <c r="G21" s="310">
        <f>+G15+G20</f>
        <v>0</v>
      </c>
      <c r="H21" s="310">
        <f>+H15+H20</f>
        <v>0</v>
      </c>
      <c r="I21" s="249"/>
      <c r="J21" s="249">
        <f>J15+J20</f>
        <v>0</v>
      </c>
      <c r="K21" s="249">
        <f>K15+K20</f>
        <v>0</v>
      </c>
      <c r="L21" s="249">
        <f>L15+L20</f>
        <v>0</v>
      </c>
      <c r="M21" s="249"/>
      <c r="N21" s="249"/>
      <c r="O21" s="249"/>
      <c r="P21" s="249"/>
      <c r="Q21" s="450">
        <f>+Q15+Q20</f>
        <v>0</v>
      </c>
      <c r="R21" s="457"/>
      <c r="S21" s="457"/>
      <c r="T21" s="434"/>
      <c r="U21" s="434"/>
      <c r="V21" s="2"/>
      <c r="W21" s="2"/>
      <c r="X21" s="2"/>
      <c r="Y21" s="2"/>
      <c r="Z21" s="2"/>
      <c r="AA21" s="2"/>
      <c r="AB21" s="2"/>
      <c r="AC21" s="2"/>
      <c r="AD21" s="2"/>
    </row>
    <row r="22" spans="1:49" s="9" customFormat="1" x14ac:dyDescent="0.2">
      <c r="A22" s="15"/>
      <c r="B22" s="15"/>
      <c r="C22" s="15"/>
      <c r="D22" s="15"/>
      <c r="E22" s="31"/>
      <c r="F22" s="104"/>
      <c r="G22" s="20"/>
      <c r="H22" s="20"/>
      <c r="I22" s="20"/>
      <c r="J22" s="20"/>
      <c r="K22" s="104"/>
      <c r="L22" s="104"/>
      <c r="M22" s="20"/>
      <c r="N22" s="20"/>
      <c r="O22" s="20"/>
      <c r="P22" s="20"/>
      <c r="Q22" s="437"/>
      <c r="R22" s="437"/>
      <c r="S22" s="437"/>
      <c r="T22" s="437"/>
      <c r="U22" s="437"/>
    </row>
    <row r="23" spans="1:49" s="9" customFormat="1" x14ac:dyDescent="0.5">
      <c r="A23" s="15"/>
      <c r="B23" s="15"/>
      <c r="C23" s="15"/>
      <c r="D23" s="15"/>
      <c r="E23" s="31"/>
      <c r="F23" s="261"/>
      <c r="G23" s="20"/>
      <c r="H23" s="20"/>
      <c r="I23" s="20"/>
      <c r="J23" s="20"/>
      <c r="K23" s="104"/>
      <c r="L23" s="104"/>
      <c r="M23" s="20"/>
      <c r="N23" s="20"/>
      <c r="O23" s="20"/>
      <c r="P23" s="20"/>
      <c r="Q23" s="437"/>
      <c r="R23" s="437"/>
      <c r="S23" s="437"/>
      <c r="T23" s="437"/>
      <c r="U23" s="437"/>
    </row>
    <row r="25" spans="1:49" s="23" customFormat="1" x14ac:dyDescent="0.5">
      <c r="A25" s="22"/>
      <c r="B25" s="22"/>
      <c r="C25" s="22"/>
      <c r="D25" s="22"/>
      <c r="E25" s="81"/>
      <c r="F25" s="277"/>
      <c r="G25" s="125"/>
      <c r="H25" s="125"/>
      <c r="I25" s="125"/>
      <c r="J25" s="125"/>
      <c r="K25" s="190"/>
      <c r="L25" s="190"/>
      <c r="M25" s="125"/>
      <c r="N25" s="125"/>
      <c r="O25" s="125"/>
      <c r="P25" s="125"/>
      <c r="Q25" s="434"/>
      <c r="R25" s="434"/>
      <c r="S25" s="434"/>
      <c r="T25" s="434"/>
      <c r="U25" s="43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24"/>
      <c r="AK25" s="24"/>
      <c r="AL25" s="24"/>
      <c r="AM25" s="24"/>
      <c r="AN25" s="24"/>
      <c r="AO25" s="24"/>
      <c r="AP25" s="24"/>
      <c r="AQ25" s="24"/>
      <c r="AR25" s="24"/>
      <c r="AS25" s="24"/>
      <c r="AT25" s="24"/>
      <c r="AU25" s="24"/>
      <c r="AV25" s="24"/>
      <c r="AW25" s="24"/>
    </row>
    <row r="26" spans="1:49" s="23" customFormat="1" x14ac:dyDescent="0.5">
      <c r="A26" s="22"/>
      <c r="B26" s="22"/>
      <c r="C26" s="22"/>
      <c r="D26" s="22"/>
      <c r="F26" s="263"/>
      <c r="G26" s="107"/>
      <c r="H26" s="107"/>
      <c r="I26" s="107"/>
      <c r="J26" s="107"/>
      <c r="K26" s="190"/>
      <c r="L26" s="190"/>
      <c r="M26" s="107"/>
      <c r="N26" s="107"/>
      <c r="O26" s="107"/>
      <c r="P26" s="107"/>
      <c r="Q26" s="434"/>
      <c r="R26" s="434"/>
      <c r="S26" s="434"/>
      <c r="T26" s="434"/>
      <c r="U26" s="43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  <c r="AK26" s="24"/>
      <c r="AL26" s="24"/>
      <c r="AM26" s="24"/>
      <c r="AN26" s="24"/>
      <c r="AO26" s="24"/>
      <c r="AP26" s="24"/>
      <c r="AQ26" s="24"/>
      <c r="AR26" s="24"/>
      <c r="AS26" s="24"/>
      <c r="AT26" s="24"/>
      <c r="AU26" s="24"/>
      <c r="AV26" s="24"/>
      <c r="AW26" s="24"/>
    </row>
    <row r="27" spans="1:49" s="23" customFormat="1" x14ac:dyDescent="0.5">
      <c r="A27" s="22"/>
      <c r="B27" s="22"/>
      <c r="C27" s="22"/>
      <c r="D27" s="22"/>
      <c r="F27" s="263"/>
      <c r="G27" s="107"/>
      <c r="H27" s="107"/>
      <c r="I27" s="107"/>
      <c r="J27" s="107"/>
      <c r="K27" s="190"/>
      <c r="L27" s="190"/>
      <c r="M27" s="107"/>
      <c r="N27" s="107"/>
      <c r="O27" s="107"/>
      <c r="P27" s="107"/>
      <c r="Q27" s="434"/>
      <c r="R27" s="434"/>
      <c r="S27" s="434"/>
      <c r="T27" s="434"/>
      <c r="U27" s="43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24"/>
      <c r="AI27" s="24"/>
      <c r="AJ27" s="24"/>
      <c r="AK27" s="24"/>
      <c r="AL27" s="24"/>
      <c r="AM27" s="24"/>
      <c r="AN27" s="24"/>
      <c r="AO27" s="24"/>
      <c r="AP27" s="24"/>
      <c r="AQ27" s="24"/>
      <c r="AR27" s="24"/>
      <c r="AS27" s="24"/>
      <c r="AT27" s="24"/>
      <c r="AU27" s="24"/>
      <c r="AV27" s="24"/>
      <c r="AW27" s="24"/>
    </row>
    <row r="28" spans="1:49" s="23" customFormat="1" x14ac:dyDescent="0.5">
      <c r="A28" s="22"/>
      <c r="B28" s="22"/>
      <c r="C28" s="22"/>
      <c r="D28" s="22"/>
      <c r="F28" s="263"/>
      <c r="G28" s="107"/>
      <c r="H28" s="107"/>
      <c r="I28" s="107"/>
      <c r="J28" s="107"/>
      <c r="K28" s="190"/>
      <c r="L28" s="190"/>
      <c r="M28" s="107"/>
      <c r="N28" s="107"/>
      <c r="O28" s="107"/>
      <c r="P28" s="107"/>
      <c r="Q28" s="434"/>
      <c r="R28" s="434"/>
      <c r="S28" s="434"/>
      <c r="T28" s="434"/>
      <c r="U28" s="43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4"/>
      <c r="AH28" s="24"/>
      <c r="AI28" s="24"/>
      <c r="AJ28" s="24"/>
      <c r="AK28" s="24"/>
      <c r="AL28" s="24"/>
      <c r="AM28" s="24"/>
      <c r="AN28" s="24"/>
      <c r="AO28" s="24"/>
      <c r="AP28" s="24"/>
      <c r="AQ28" s="24"/>
      <c r="AR28" s="24"/>
      <c r="AS28" s="24"/>
      <c r="AT28" s="24"/>
      <c r="AU28" s="24"/>
      <c r="AV28" s="24"/>
      <c r="AW28" s="24"/>
    </row>
  </sheetData>
  <autoFilter ref="P1:P28"/>
  <mergeCells count="26">
    <mergeCell ref="P11:P12"/>
    <mergeCell ref="A1:P1"/>
    <mergeCell ref="A2:P2"/>
    <mergeCell ref="A3:P3"/>
    <mergeCell ref="A5:A8"/>
    <mergeCell ref="I5:I8"/>
    <mergeCell ref="K5:K8"/>
    <mergeCell ref="F5:H5"/>
    <mergeCell ref="L5:L8"/>
    <mergeCell ref="J5:J8"/>
    <mergeCell ref="H6:H8"/>
    <mergeCell ref="C5:C8"/>
    <mergeCell ref="O11:O12"/>
    <mergeCell ref="N11:N12"/>
    <mergeCell ref="F4:G4"/>
    <mergeCell ref="S5:S8"/>
    <mergeCell ref="B5:B8"/>
    <mergeCell ref="D5:D8"/>
    <mergeCell ref="G6:G8"/>
    <mergeCell ref="F6:F8"/>
    <mergeCell ref="R5:R8"/>
    <mergeCell ref="O5:O8"/>
    <mergeCell ref="E5:E8"/>
    <mergeCell ref="N5:N8"/>
    <mergeCell ref="M5:M8"/>
    <mergeCell ref="P5:P8"/>
  </mergeCells>
  <phoneticPr fontId="2" type="noConversion"/>
  <conditionalFormatting sqref="F13 F17:F18">
    <cfRule type="cellIs" dxfId="58" priority="7" stopIfTrue="1" operator="between">
      <formula>2000001</formula>
      <formula>500000000</formula>
    </cfRule>
  </conditionalFormatting>
  <conditionalFormatting sqref="F11:F12">
    <cfRule type="cellIs" dxfId="57" priority="1" operator="greaterThan">
      <formula>500000001</formula>
    </cfRule>
  </conditionalFormatting>
  <conditionalFormatting sqref="F11">
    <cfRule type="cellIs" dxfId="56" priority="5" stopIfTrue="1" operator="between">
      <formula>2000001</formula>
      <formula>500000000</formula>
    </cfRule>
  </conditionalFormatting>
  <conditionalFormatting sqref="F12">
    <cfRule type="cellIs" dxfId="55" priority="4" stopIfTrue="1" operator="between">
      <formula>2000001</formula>
      <formula>500000000</formula>
    </cfRule>
  </conditionalFormatting>
  <conditionalFormatting sqref="F11:F12">
    <cfRule type="cellIs" dxfId="54" priority="2" stopIfTrue="1" operator="greaterThan">
      <formula>500000001</formula>
    </cfRule>
    <cfRule type="cellIs" dxfId="53" priority="3" stopIfTrue="1" operator="greaterThan">
      <formula>500000001</formula>
    </cfRule>
  </conditionalFormatting>
  <pageMargins left="0.35433070866141736" right="0.27559055118110237" top="0.39370078740157483" bottom="0.39370078740157483" header="0.31496062992125984" footer="0.51181102362204722"/>
  <pageSetup paperSize="9" scale="85" orientation="landscape" blackAndWhite="1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29"/>
  <sheetViews>
    <sheetView zoomScale="90" zoomScaleNormal="90" zoomScaleSheetLayoutView="90" workbookViewId="0">
      <selection activeCell="E33" sqref="E33"/>
    </sheetView>
  </sheetViews>
  <sheetFormatPr defaultRowHeight="21.75" x14ac:dyDescent="0.5"/>
  <cols>
    <col min="1" max="1" width="5.85546875" style="3" customWidth="1"/>
    <col min="2" max="2" width="8.5703125" style="3" customWidth="1"/>
    <col min="3" max="3" width="6.7109375" style="3" customWidth="1"/>
    <col min="4" max="4" width="8.42578125" style="3" customWidth="1"/>
    <col min="5" max="5" width="42.85546875" style="1" customWidth="1"/>
    <col min="6" max="6" width="15.140625" style="264" customWidth="1"/>
    <col min="7" max="7" width="13.5703125" style="106" customWidth="1"/>
    <col min="8" max="8" width="13.5703125" style="106" hidden="1" customWidth="1"/>
    <col min="9" max="9" width="40.5703125" style="106" hidden="1" customWidth="1"/>
    <col min="10" max="10" width="13.140625" style="106" hidden="1" customWidth="1"/>
    <col min="11" max="11" width="12.28515625" style="156" hidden="1" customWidth="1"/>
    <col min="12" max="12" width="0.28515625" style="156" hidden="1" customWidth="1"/>
    <col min="13" max="14" width="41.7109375" style="106" customWidth="1"/>
    <col min="15" max="15" width="4.7109375" style="441" customWidth="1"/>
    <col min="16" max="16" width="19.5703125" style="434" bestFit="1" customWidth="1"/>
    <col min="17" max="17" width="9.140625" style="434"/>
    <col min="18" max="18" width="12.42578125" style="434" bestFit="1" customWidth="1"/>
    <col min="19" max="19" width="9.140625" style="434"/>
    <col min="20" max="20" width="14.5703125" style="434" bestFit="1" customWidth="1"/>
    <col min="21" max="28" width="9.140625" style="2"/>
    <col min="29" max="16384" width="9.140625" style="1"/>
  </cols>
  <sheetData>
    <row r="1" spans="1:39" x14ac:dyDescent="0.5">
      <c r="A1" s="725" t="s">
        <v>208</v>
      </c>
      <c r="B1" s="725"/>
      <c r="C1" s="725"/>
      <c r="D1" s="725"/>
      <c r="E1" s="725"/>
      <c r="F1" s="725"/>
      <c r="G1" s="725"/>
      <c r="H1" s="725"/>
      <c r="I1" s="725"/>
      <c r="J1" s="725"/>
      <c r="K1" s="725"/>
      <c r="L1" s="725"/>
      <c r="M1" s="725"/>
      <c r="N1" s="725"/>
      <c r="O1" s="433"/>
      <c r="R1" s="434" t="s">
        <v>261</v>
      </c>
      <c r="T1" s="434" t="s">
        <v>202</v>
      </c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</row>
    <row r="2" spans="1:39" x14ac:dyDescent="0.5">
      <c r="A2" s="725" t="s">
        <v>8</v>
      </c>
      <c r="B2" s="725"/>
      <c r="C2" s="725"/>
      <c r="D2" s="725"/>
      <c r="E2" s="725"/>
      <c r="F2" s="725"/>
      <c r="G2" s="725"/>
      <c r="H2" s="725"/>
      <c r="I2" s="725"/>
      <c r="J2" s="725"/>
      <c r="K2" s="725"/>
      <c r="L2" s="725"/>
      <c r="M2" s="725"/>
      <c r="N2" s="725"/>
      <c r="O2" s="433"/>
      <c r="P2" s="435" t="s">
        <v>259</v>
      </c>
      <c r="Q2" s="434">
        <v>4</v>
      </c>
      <c r="R2" s="436" t="e">
        <f>SUM(#REF!)</f>
        <v>#REF!</v>
      </c>
      <c r="S2" s="436" t="s">
        <v>207</v>
      </c>
      <c r="T2" s="434" t="s">
        <v>207</v>
      </c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</row>
    <row r="3" spans="1:39" x14ac:dyDescent="0.5">
      <c r="A3" s="725" t="s">
        <v>296</v>
      </c>
      <c r="B3" s="725"/>
      <c r="C3" s="725"/>
      <c r="D3" s="725"/>
      <c r="E3" s="725"/>
      <c r="F3" s="725"/>
      <c r="G3" s="725"/>
      <c r="H3" s="725"/>
      <c r="I3" s="725"/>
      <c r="J3" s="725"/>
      <c r="K3" s="725"/>
      <c r="L3" s="725"/>
      <c r="M3" s="725"/>
      <c r="N3" s="725"/>
      <c r="O3" s="433"/>
      <c r="P3" s="437" t="s">
        <v>260</v>
      </c>
      <c r="Q3" s="438" t="s">
        <v>207</v>
      </c>
      <c r="R3" s="439" t="s">
        <v>207</v>
      </c>
      <c r="S3" s="440">
        <v>46</v>
      </c>
      <c r="T3" s="439" t="e">
        <f>SUM(#REF!)</f>
        <v>#REF!</v>
      </c>
      <c r="U3" s="1"/>
      <c r="V3" s="1"/>
      <c r="W3" s="1"/>
      <c r="X3" s="1"/>
      <c r="Y3" s="1"/>
      <c r="Z3" s="1"/>
      <c r="AA3" s="1"/>
      <c r="AB3" s="1"/>
    </row>
    <row r="4" spans="1:39" x14ac:dyDescent="0.5">
      <c r="A4" s="1"/>
      <c r="B4" s="1"/>
      <c r="C4" s="1"/>
      <c r="D4" s="1"/>
      <c r="F4" s="745"/>
      <c r="G4" s="745"/>
      <c r="H4" s="5"/>
      <c r="I4" s="5"/>
      <c r="J4" s="5"/>
      <c r="M4" s="5"/>
      <c r="N4" s="504"/>
      <c r="P4" s="434" t="s">
        <v>265</v>
      </c>
      <c r="Q4" s="442" t="s">
        <v>207</v>
      </c>
      <c r="R4" s="442" t="s">
        <v>207</v>
      </c>
      <c r="S4" s="434" t="s">
        <v>207</v>
      </c>
      <c r="T4" s="434" t="s">
        <v>207</v>
      </c>
    </row>
    <row r="5" spans="1:39" ht="21.75" customHeight="1" x14ac:dyDescent="0.5">
      <c r="A5" s="723" t="s">
        <v>19</v>
      </c>
      <c r="B5" s="723" t="s">
        <v>20</v>
      </c>
      <c r="C5" s="723" t="s">
        <v>129</v>
      </c>
      <c r="D5" s="723" t="s">
        <v>21</v>
      </c>
      <c r="E5" s="723" t="s">
        <v>29</v>
      </c>
      <c r="F5" s="736" t="s">
        <v>26</v>
      </c>
      <c r="G5" s="737"/>
      <c r="H5" s="738"/>
      <c r="I5" s="726" t="s">
        <v>264</v>
      </c>
      <c r="J5" s="726" t="s">
        <v>122</v>
      </c>
      <c r="K5" s="726" t="s">
        <v>121</v>
      </c>
      <c r="L5" s="729" t="s">
        <v>123</v>
      </c>
      <c r="M5" s="741" t="s">
        <v>267</v>
      </c>
      <c r="N5" s="741" t="s">
        <v>291</v>
      </c>
      <c r="O5" s="443"/>
      <c r="Q5" s="744" t="s">
        <v>142</v>
      </c>
      <c r="R5" s="744" t="s">
        <v>150</v>
      </c>
    </row>
    <row r="6" spans="1:39" ht="21" customHeight="1" x14ac:dyDescent="0.5">
      <c r="A6" s="724"/>
      <c r="B6" s="724"/>
      <c r="C6" s="724"/>
      <c r="D6" s="724"/>
      <c r="E6" s="724"/>
      <c r="F6" s="731" t="s">
        <v>46</v>
      </c>
      <c r="G6" s="727" t="s">
        <v>103</v>
      </c>
      <c r="H6" s="726" t="s">
        <v>150</v>
      </c>
      <c r="I6" s="727"/>
      <c r="J6" s="727"/>
      <c r="K6" s="727"/>
      <c r="L6" s="730"/>
      <c r="M6" s="742"/>
      <c r="N6" s="742"/>
      <c r="O6" s="443"/>
      <c r="Q6" s="744"/>
      <c r="R6" s="744"/>
    </row>
    <row r="7" spans="1:39" ht="21" customHeight="1" x14ac:dyDescent="0.5">
      <c r="A7" s="724"/>
      <c r="B7" s="724"/>
      <c r="C7" s="724"/>
      <c r="D7" s="724"/>
      <c r="E7" s="724"/>
      <c r="F7" s="731"/>
      <c r="G7" s="727"/>
      <c r="H7" s="727"/>
      <c r="I7" s="727"/>
      <c r="J7" s="727"/>
      <c r="K7" s="727"/>
      <c r="L7" s="730"/>
      <c r="M7" s="742"/>
      <c r="N7" s="742"/>
      <c r="O7" s="443"/>
      <c r="Q7" s="744"/>
      <c r="R7" s="744"/>
    </row>
    <row r="8" spans="1:39" ht="18" customHeight="1" x14ac:dyDescent="0.5">
      <c r="A8" s="724"/>
      <c r="B8" s="724"/>
      <c r="C8" s="733"/>
      <c r="D8" s="724"/>
      <c r="E8" s="724"/>
      <c r="F8" s="732"/>
      <c r="G8" s="728"/>
      <c r="H8" s="728"/>
      <c r="I8" s="728"/>
      <c r="J8" s="728"/>
      <c r="K8" s="728"/>
      <c r="L8" s="730"/>
      <c r="M8" s="743"/>
      <c r="N8" s="743"/>
      <c r="O8" s="443"/>
      <c r="Q8" s="744"/>
      <c r="R8" s="744"/>
    </row>
    <row r="9" spans="1:39" x14ac:dyDescent="0.5">
      <c r="A9" s="12"/>
      <c r="B9" s="12"/>
      <c r="C9" s="12"/>
      <c r="D9" s="12"/>
      <c r="E9" s="32" t="s">
        <v>15</v>
      </c>
      <c r="F9" s="256"/>
      <c r="G9" s="105"/>
      <c r="H9" s="105"/>
      <c r="I9" s="105"/>
      <c r="J9" s="105"/>
      <c r="K9" s="189"/>
      <c r="L9" s="189"/>
      <c r="M9" s="105"/>
      <c r="N9" s="105"/>
    </row>
    <row r="10" spans="1:39" s="9" customFormat="1" hidden="1" x14ac:dyDescent="0.2">
      <c r="A10" s="6"/>
      <c r="B10" s="6"/>
      <c r="C10" s="6"/>
      <c r="D10" s="6"/>
      <c r="E10" s="17" t="s">
        <v>37</v>
      </c>
      <c r="F10" s="11"/>
      <c r="G10" s="11"/>
      <c r="H10" s="11"/>
      <c r="I10" s="11"/>
      <c r="J10" s="11"/>
      <c r="K10" s="10"/>
      <c r="L10" s="10"/>
      <c r="M10" s="11"/>
      <c r="N10" s="11"/>
      <c r="O10" s="445"/>
      <c r="P10" s="437"/>
      <c r="Q10" s="437"/>
      <c r="R10" s="437"/>
      <c r="S10" s="437"/>
      <c r="T10" s="437"/>
    </row>
    <row r="11" spans="1:39" s="19" customFormat="1" hidden="1" x14ac:dyDescent="0.2">
      <c r="A11" s="275"/>
      <c r="B11" s="275"/>
      <c r="C11" s="513"/>
      <c r="D11" s="275"/>
      <c r="E11" s="514"/>
      <c r="F11" s="298"/>
      <c r="G11" s="298"/>
      <c r="H11" s="298"/>
      <c r="I11" s="510"/>
      <c r="J11" s="542"/>
      <c r="K11" s="543"/>
      <c r="L11" s="543"/>
      <c r="M11" s="510"/>
      <c r="N11" s="544"/>
      <c r="O11" s="462"/>
      <c r="P11" s="453"/>
      <c r="Q11" s="453"/>
      <c r="R11" s="453"/>
      <c r="S11" s="453"/>
      <c r="T11" s="453"/>
    </row>
    <row r="12" spans="1:39" s="19" customFormat="1" hidden="1" x14ac:dyDescent="0.2">
      <c r="A12" s="275"/>
      <c r="B12" s="275"/>
      <c r="C12" s="513"/>
      <c r="D12" s="275"/>
      <c r="E12" s="514"/>
      <c r="F12" s="298"/>
      <c r="G12" s="298"/>
      <c r="H12" s="298"/>
      <c r="I12" s="510"/>
      <c r="J12" s="542"/>
      <c r="K12" s="543"/>
      <c r="L12" s="543"/>
      <c r="M12" s="510"/>
      <c r="N12" s="544"/>
      <c r="O12" s="462"/>
      <c r="P12" s="453"/>
      <c r="Q12" s="453"/>
      <c r="R12" s="453"/>
      <c r="S12" s="453"/>
      <c r="T12" s="453"/>
    </row>
    <row r="13" spans="1:39" s="19" customFormat="1" ht="42" hidden="1" customHeight="1" x14ac:dyDescent="0.2">
      <c r="A13" s="275"/>
      <c r="B13" s="275"/>
      <c r="C13" s="513"/>
      <c r="D13" s="275"/>
      <c r="E13" s="514"/>
      <c r="F13" s="515"/>
      <c r="G13" s="550"/>
      <c r="H13" s="550"/>
      <c r="I13" s="510"/>
      <c r="J13" s="542"/>
      <c r="K13" s="543"/>
      <c r="L13" s="543"/>
      <c r="M13" s="510"/>
      <c r="N13" s="544"/>
      <c r="O13" s="462"/>
      <c r="P13" s="453"/>
      <c r="Q13" s="453"/>
      <c r="R13" s="453"/>
      <c r="S13" s="453"/>
      <c r="T13" s="453"/>
    </row>
    <row r="14" spans="1:39" s="9" customFormat="1" ht="23.25" hidden="1" customHeight="1" x14ac:dyDescent="0.2">
      <c r="A14" s="6"/>
      <c r="B14" s="13"/>
      <c r="C14" s="13"/>
      <c r="D14" s="13"/>
      <c r="E14" s="7"/>
      <c r="F14" s="257"/>
      <c r="G14" s="11"/>
      <c r="H14" s="11"/>
      <c r="I14" s="11"/>
      <c r="J14" s="11"/>
      <c r="K14" s="10"/>
      <c r="L14" s="10"/>
      <c r="M14" s="11"/>
      <c r="N14" s="11"/>
      <c r="O14" s="445"/>
      <c r="P14" s="437"/>
      <c r="Q14" s="437"/>
      <c r="R14" s="437"/>
      <c r="S14" s="437"/>
      <c r="T14" s="437"/>
    </row>
    <row r="15" spans="1:39" s="14" customFormat="1" hidden="1" x14ac:dyDescent="0.5">
      <c r="A15" s="241">
        <f>+A13</f>
        <v>0</v>
      </c>
      <c r="B15" s="241"/>
      <c r="C15" s="241"/>
      <c r="D15" s="241"/>
      <c r="E15" s="242" t="s">
        <v>47</v>
      </c>
      <c r="F15" s="258">
        <f>SUM(F11:F14)</f>
        <v>0</v>
      </c>
      <c r="G15" s="243">
        <f>SUM(G14:G14)</f>
        <v>0</v>
      </c>
      <c r="H15" s="243">
        <f>SUM(H14:H14)</f>
        <v>0</v>
      </c>
      <c r="I15" s="258"/>
      <c r="J15" s="258">
        <f>SUM(J14:J14)</f>
        <v>0</v>
      </c>
      <c r="K15" s="258">
        <f>SUM(K14:K14)</f>
        <v>0</v>
      </c>
      <c r="L15" s="258">
        <f>SUM(L14:L14)</f>
        <v>0</v>
      </c>
      <c r="M15" s="258"/>
      <c r="N15" s="258"/>
      <c r="O15" s="449"/>
      <c r="P15" s="450">
        <f>+F15+G15</f>
        <v>0</v>
      </c>
      <c r="Q15" s="451"/>
      <c r="R15" s="451"/>
      <c r="S15" s="452"/>
      <c r="T15" s="452"/>
    </row>
    <row r="16" spans="1:39" s="19" customFormat="1" x14ac:dyDescent="0.2">
      <c r="A16" s="17"/>
      <c r="B16" s="17"/>
      <c r="C16" s="17"/>
      <c r="D16" s="17"/>
      <c r="E16" s="30" t="s">
        <v>10</v>
      </c>
      <c r="F16" s="34"/>
      <c r="G16" s="34"/>
      <c r="H16" s="34"/>
      <c r="I16" s="34"/>
      <c r="J16" s="34"/>
      <c r="K16" s="18"/>
      <c r="L16" s="18"/>
      <c r="M16" s="34"/>
      <c r="N16" s="34"/>
      <c r="O16" s="445"/>
      <c r="P16" s="453"/>
      <c r="Q16" s="453"/>
      <c r="R16" s="453"/>
      <c r="S16" s="453"/>
      <c r="T16" s="453"/>
    </row>
    <row r="17" spans="1:47" s="19" customFormat="1" x14ac:dyDescent="0.2">
      <c r="A17" s="483"/>
      <c r="B17" s="483"/>
      <c r="C17" s="548"/>
      <c r="D17" s="483"/>
      <c r="E17" s="526"/>
      <c r="F17" s="485"/>
      <c r="G17" s="551"/>
      <c r="H17" s="551"/>
      <c r="I17" s="549"/>
      <c r="J17" s="552"/>
      <c r="K17" s="543"/>
      <c r="L17" s="543"/>
      <c r="M17" s="549"/>
      <c r="N17" s="549"/>
      <c r="O17" s="462"/>
      <c r="P17" s="453"/>
      <c r="Q17" s="453"/>
      <c r="R17" s="453"/>
      <c r="S17" s="453"/>
      <c r="T17" s="453"/>
    </row>
    <row r="18" spans="1:47" s="19" customFormat="1" x14ac:dyDescent="0.2">
      <c r="A18" s="483"/>
      <c r="B18" s="483"/>
      <c r="C18" s="553"/>
      <c r="D18" s="483"/>
      <c r="E18" s="526"/>
      <c r="F18" s="485"/>
      <c r="G18" s="551"/>
      <c r="H18" s="551"/>
      <c r="I18" s="549"/>
      <c r="J18" s="552"/>
      <c r="K18" s="543"/>
      <c r="L18" s="543"/>
      <c r="M18" s="549"/>
      <c r="N18" s="549"/>
      <c r="O18" s="462"/>
      <c r="P18" s="453"/>
      <c r="Q18" s="453"/>
      <c r="R18" s="453"/>
      <c r="S18" s="453"/>
      <c r="T18" s="453"/>
    </row>
    <row r="19" spans="1:47" s="19" customFormat="1" x14ac:dyDescent="0.2">
      <c r="A19" s="275"/>
      <c r="B19" s="275"/>
      <c r="C19" s="513"/>
      <c r="D19" s="275"/>
      <c r="E19" s="514"/>
      <c r="F19" s="298"/>
      <c r="G19" s="554"/>
      <c r="H19" s="554"/>
      <c r="I19" s="544"/>
      <c r="J19" s="552"/>
      <c r="K19" s="543"/>
      <c r="L19" s="543"/>
      <c r="M19" s="544"/>
      <c r="N19" s="544"/>
      <c r="O19" s="462"/>
      <c r="P19" s="453"/>
      <c r="Q19" s="453"/>
      <c r="R19" s="453"/>
      <c r="S19" s="453"/>
      <c r="T19" s="453"/>
    </row>
    <row r="20" spans="1:47" s="9" customFormat="1" x14ac:dyDescent="0.2">
      <c r="A20" s="6"/>
      <c r="B20" s="6"/>
      <c r="C20" s="6"/>
      <c r="D20" s="6"/>
      <c r="E20" s="7"/>
      <c r="F20" s="10"/>
      <c r="G20" s="11"/>
      <c r="H20" s="11"/>
      <c r="I20" s="11"/>
      <c r="J20" s="11"/>
      <c r="K20" s="10"/>
      <c r="L20" s="10"/>
      <c r="M20" s="11"/>
      <c r="N20" s="11"/>
      <c r="O20" s="445"/>
      <c r="P20" s="437"/>
      <c r="Q20" s="437"/>
      <c r="R20" s="437"/>
      <c r="S20" s="437"/>
      <c r="T20" s="437"/>
    </row>
    <row r="21" spans="1:47" s="19" customFormat="1" ht="22.5" thickBot="1" x14ac:dyDescent="0.55000000000000004">
      <c r="A21" s="244">
        <f>+A19</f>
        <v>0</v>
      </c>
      <c r="B21" s="244"/>
      <c r="C21" s="244"/>
      <c r="D21" s="244"/>
      <c r="E21" s="245" t="s">
        <v>33</v>
      </c>
      <c r="F21" s="358">
        <f>SUM(F17:F20)</f>
        <v>0</v>
      </c>
      <c r="G21" s="246">
        <f>SUM(G20:G20)</f>
        <v>0</v>
      </c>
      <c r="H21" s="246">
        <f>SUM(H20:H20)</f>
        <v>0</v>
      </c>
      <c r="I21" s="259"/>
      <c r="J21" s="259">
        <f>SUM(J20:J20)</f>
        <v>0</v>
      </c>
      <c r="K21" s="259">
        <f>SUM(K20:K20)</f>
        <v>0</v>
      </c>
      <c r="L21" s="259">
        <f>SUM(L20:L20)</f>
        <v>0</v>
      </c>
      <c r="M21" s="259"/>
      <c r="N21" s="259"/>
      <c r="O21" s="443"/>
      <c r="P21" s="455">
        <f>+F21+G21</f>
        <v>0</v>
      </c>
      <c r="Q21" s="451"/>
      <c r="R21" s="451"/>
      <c r="S21" s="453"/>
      <c r="T21" s="453"/>
    </row>
    <row r="22" spans="1:47" s="28" customFormat="1" ht="22.5" thickBot="1" x14ac:dyDescent="0.55000000000000004">
      <c r="A22" s="247">
        <f>+A15+A21</f>
        <v>0</v>
      </c>
      <c r="B22" s="248"/>
      <c r="C22" s="248"/>
      <c r="D22" s="248"/>
      <c r="E22" s="248" t="s">
        <v>177</v>
      </c>
      <c r="F22" s="331">
        <f>F15+F21</f>
        <v>0</v>
      </c>
      <c r="G22" s="310">
        <f>+G15+G21</f>
        <v>0</v>
      </c>
      <c r="H22" s="310">
        <f>+H15+H21</f>
        <v>0</v>
      </c>
      <c r="I22" s="249"/>
      <c r="J22" s="249">
        <f>J15+J21</f>
        <v>0</v>
      </c>
      <c r="K22" s="249">
        <f>K15+K21</f>
        <v>0</v>
      </c>
      <c r="L22" s="249">
        <f>L15+L21</f>
        <v>0</v>
      </c>
      <c r="M22" s="249"/>
      <c r="N22" s="249"/>
      <c r="O22" s="456"/>
      <c r="P22" s="450">
        <f>+P15+P21</f>
        <v>0</v>
      </c>
      <c r="Q22" s="457"/>
      <c r="R22" s="457"/>
      <c r="S22" s="434"/>
      <c r="T22" s="434"/>
      <c r="U22" s="2"/>
      <c r="V22" s="2"/>
      <c r="W22" s="2"/>
      <c r="X22" s="2"/>
      <c r="Y22" s="2"/>
      <c r="Z22" s="2"/>
      <c r="AA22" s="2"/>
      <c r="AB22" s="2"/>
    </row>
    <row r="23" spans="1:47" s="9" customFormat="1" x14ac:dyDescent="0.2">
      <c r="A23" s="15"/>
      <c r="B23" s="15"/>
      <c r="C23" s="15"/>
      <c r="D23" s="15"/>
      <c r="E23" s="31"/>
      <c r="F23" s="104"/>
      <c r="G23" s="20"/>
      <c r="H23" s="20"/>
      <c r="I23" s="20"/>
      <c r="J23" s="20"/>
      <c r="K23" s="104"/>
      <c r="L23" s="104"/>
      <c r="M23" s="20"/>
      <c r="N23" s="20"/>
      <c r="O23" s="445"/>
      <c r="P23" s="437"/>
      <c r="Q23" s="437"/>
      <c r="R23" s="437"/>
      <c r="S23" s="437"/>
      <c r="T23" s="437"/>
    </row>
    <row r="24" spans="1:47" s="9" customFormat="1" x14ac:dyDescent="0.5">
      <c r="A24" s="15"/>
      <c r="B24" s="15"/>
      <c r="C24" s="15"/>
      <c r="D24" s="15"/>
      <c r="E24" s="31"/>
      <c r="F24" s="261"/>
      <c r="G24" s="20"/>
      <c r="H24" s="20"/>
      <c r="I24" s="20"/>
      <c r="J24" s="20"/>
      <c r="K24" s="104"/>
      <c r="L24" s="104"/>
      <c r="M24" s="20"/>
      <c r="N24" s="20"/>
      <c r="O24" s="445"/>
      <c r="P24" s="437"/>
      <c r="Q24" s="437"/>
      <c r="R24" s="437"/>
      <c r="S24" s="437"/>
      <c r="T24" s="437"/>
    </row>
    <row r="26" spans="1:47" s="23" customFormat="1" x14ac:dyDescent="0.5">
      <c r="A26" s="22"/>
      <c r="B26" s="22"/>
      <c r="C26" s="22"/>
      <c r="D26" s="22"/>
      <c r="E26" s="81"/>
      <c r="F26" s="277"/>
      <c r="G26" s="125"/>
      <c r="H26" s="125"/>
      <c r="I26" s="125"/>
      <c r="J26" s="125"/>
      <c r="K26" s="190"/>
      <c r="L26" s="190"/>
      <c r="M26" s="125"/>
      <c r="N26" s="125"/>
      <c r="O26" s="441"/>
      <c r="P26" s="434"/>
      <c r="Q26" s="434"/>
      <c r="R26" s="434"/>
      <c r="S26" s="434"/>
      <c r="T26" s="43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  <c r="AK26" s="24"/>
      <c r="AL26" s="24"/>
      <c r="AM26" s="24"/>
      <c r="AN26" s="24"/>
      <c r="AO26" s="24"/>
      <c r="AP26" s="24"/>
      <c r="AQ26" s="24"/>
      <c r="AR26" s="24"/>
      <c r="AS26" s="24"/>
      <c r="AT26" s="24"/>
      <c r="AU26" s="24"/>
    </row>
    <row r="27" spans="1:47" s="23" customFormat="1" x14ac:dyDescent="0.5">
      <c r="A27" s="22"/>
      <c r="B27" s="22"/>
      <c r="C27" s="22"/>
      <c r="D27" s="22"/>
      <c r="F27" s="263"/>
      <c r="G27" s="107"/>
      <c r="H27" s="107"/>
      <c r="I27" s="107"/>
      <c r="J27" s="107"/>
      <c r="K27" s="190"/>
      <c r="L27" s="190"/>
      <c r="M27" s="107"/>
      <c r="N27" s="107"/>
      <c r="O27" s="441"/>
      <c r="P27" s="434"/>
      <c r="Q27" s="434"/>
      <c r="R27" s="434"/>
      <c r="S27" s="434"/>
      <c r="T27" s="43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24"/>
      <c r="AI27" s="24"/>
      <c r="AJ27" s="24"/>
      <c r="AK27" s="24"/>
      <c r="AL27" s="24"/>
      <c r="AM27" s="24"/>
      <c r="AN27" s="24"/>
      <c r="AO27" s="24"/>
      <c r="AP27" s="24"/>
      <c r="AQ27" s="24"/>
      <c r="AR27" s="24"/>
      <c r="AS27" s="24"/>
      <c r="AT27" s="24"/>
      <c r="AU27" s="24"/>
    </row>
    <row r="28" spans="1:47" s="23" customFormat="1" x14ac:dyDescent="0.5">
      <c r="A28" s="22"/>
      <c r="B28" s="22"/>
      <c r="C28" s="22"/>
      <c r="D28" s="22"/>
      <c r="F28" s="263"/>
      <c r="G28" s="107"/>
      <c r="H28" s="107"/>
      <c r="I28" s="107"/>
      <c r="J28" s="107"/>
      <c r="K28" s="190"/>
      <c r="L28" s="190"/>
      <c r="M28" s="107"/>
      <c r="N28" s="107"/>
      <c r="O28" s="441"/>
      <c r="P28" s="434"/>
      <c r="Q28" s="434"/>
      <c r="R28" s="434"/>
      <c r="S28" s="434"/>
      <c r="T28" s="43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4"/>
      <c r="AH28" s="24"/>
      <c r="AI28" s="24"/>
      <c r="AJ28" s="24"/>
      <c r="AK28" s="24"/>
      <c r="AL28" s="24"/>
      <c r="AM28" s="24"/>
      <c r="AN28" s="24"/>
      <c r="AO28" s="24"/>
      <c r="AP28" s="24"/>
      <c r="AQ28" s="24"/>
      <c r="AR28" s="24"/>
      <c r="AS28" s="24"/>
      <c r="AT28" s="24"/>
      <c r="AU28" s="24"/>
    </row>
    <row r="29" spans="1:47" s="23" customFormat="1" x14ac:dyDescent="0.5">
      <c r="A29" s="22"/>
      <c r="B29" s="22"/>
      <c r="C29" s="22"/>
      <c r="D29" s="22"/>
      <c r="F29" s="263"/>
      <c r="G29" s="107"/>
      <c r="H29" s="107"/>
      <c r="I29" s="107"/>
      <c r="J29" s="107"/>
      <c r="K29" s="190"/>
      <c r="L29" s="190"/>
      <c r="M29" s="107"/>
      <c r="N29" s="107"/>
      <c r="O29" s="441"/>
      <c r="P29" s="434"/>
      <c r="Q29" s="434"/>
      <c r="R29" s="434"/>
      <c r="S29" s="434"/>
      <c r="T29" s="43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I29" s="24"/>
      <c r="AJ29" s="24"/>
      <c r="AK29" s="24"/>
      <c r="AL29" s="24"/>
      <c r="AM29" s="24"/>
      <c r="AN29" s="24"/>
      <c r="AO29" s="24"/>
      <c r="AP29" s="24"/>
      <c r="AQ29" s="24"/>
      <c r="AR29" s="24"/>
      <c r="AS29" s="24"/>
      <c r="AT29" s="24"/>
      <c r="AU29" s="24"/>
    </row>
  </sheetData>
  <autoFilter ref="O1:O29"/>
  <mergeCells count="21">
    <mergeCell ref="A1:N1"/>
    <mergeCell ref="A2:N2"/>
    <mergeCell ref="A3:N3"/>
    <mergeCell ref="Q5:Q8"/>
    <mergeCell ref="R5:R8"/>
    <mergeCell ref="A5:A8"/>
    <mergeCell ref="J5:J8"/>
    <mergeCell ref="C5:C8"/>
    <mergeCell ref="B5:B8"/>
    <mergeCell ref="D5:D8"/>
    <mergeCell ref="M5:M8"/>
    <mergeCell ref="K5:K8"/>
    <mergeCell ref="L5:L8"/>
    <mergeCell ref="F6:F8"/>
    <mergeCell ref="N5:N8"/>
    <mergeCell ref="F4:G4"/>
    <mergeCell ref="E5:E8"/>
    <mergeCell ref="G6:G8"/>
    <mergeCell ref="F5:H5"/>
    <mergeCell ref="I5:I8"/>
    <mergeCell ref="H6:H8"/>
  </mergeCells>
  <phoneticPr fontId="2" type="noConversion"/>
  <conditionalFormatting sqref="F11:F13">
    <cfRule type="cellIs" dxfId="52" priority="3" stopIfTrue="1" operator="between">
      <formula>2000001</formula>
      <formula>500000000</formula>
    </cfRule>
  </conditionalFormatting>
  <conditionalFormatting sqref="F17:F18">
    <cfRule type="cellIs" dxfId="51" priority="2" stopIfTrue="1" operator="between">
      <formula>2000001</formula>
      <formula>500000000</formula>
    </cfRule>
  </conditionalFormatting>
  <conditionalFormatting sqref="F19">
    <cfRule type="cellIs" dxfId="50" priority="1" stopIfTrue="1" operator="between">
      <formula>2000001</formula>
      <formula>500000000</formula>
    </cfRule>
  </conditionalFormatting>
  <pageMargins left="0.62992125984251968" right="0.47244094488188981" top="0.25" bottom="0.25" header="0.17" footer="0.16"/>
  <pageSetup paperSize="9" scale="85" orientation="landscape" blackAndWhite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27"/>
  <sheetViews>
    <sheetView topLeftCell="A4" zoomScale="90" zoomScaleNormal="90" zoomScaleSheetLayoutView="100" workbookViewId="0">
      <selection activeCell="E27" sqref="E27"/>
    </sheetView>
  </sheetViews>
  <sheetFormatPr defaultRowHeight="21.75" x14ac:dyDescent="0.5"/>
  <cols>
    <col min="1" max="1" width="5.85546875" style="3" customWidth="1"/>
    <col min="2" max="2" width="6.7109375" style="3" customWidth="1"/>
    <col min="3" max="3" width="8.28515625" style="3" customWidth="1"/>
    <col min="4" max="4" width="8.42578125" style="3" customWidth="1"/>
    <col min="5" max="5" width="51.140625" style="1" customWidth="1"/>
    <col min="6" max="6" width="16.28515625" style="264" customWidth="1"/>
    <col min="7" max="7" width="14" style="106" customWidth="1"/>
    <col min="8" max="8" width="14" style="106" hidden="1" customWidth="1"/>
    <col min="9" max="9" width="35.140625" style="106" hidden="1" customWidth="1"/>
    <col min="10" max="10" width="13.140625" style="106" hidden="1" customWidth="1"/>
    <col min="11" max="11" width="12.28515625" style="156" hidden="1" customWidth="1"/>
    <col min="12" max="12" width="14.28515625" style="156" hidden="1" customWidth="1"/>
    <col min="13" max="14" width="35.42578125" style="106" customWidth="1"/>
    <col min="15" max="15" width="4.42578125" style="441" customWidth="1"/>
    <col min="16" max="16" width="19.5703125" style="434" bestFit="1" customWidth="1"/>
    <col min="17" max="17" width="9.140625" style="434"/>
    <col min="18" max="18" width="12.42578125" style="434" bestFit="1" customWidth="1"/>
    <col min="19" max="19" width="9.140625" style="434"/>
    <col min="20" max="20" width="14.5703125" style="434" bestFit="1" customWidth="1"/>
    <col min="21" max="28" width="9.140625" style="2"/>
    <col min="29" max="16384" width="9.140625" style="1"/>
  </cols>
  <sheetData>
    <row r="1" spans="1:39" x14ac:dyDescent="0.5">
      <c r="A1" s="725" t="s">
        <v>208</v>
      </c>
      <c r="B1" s="725"/>
      <c r="C1" s="725"/>
      <c r="D1" s="725"/>
      <c r="E1" s="725"/>
      <c r="F1" s="725"/>
      <c r="G1" s="725"/>
      <c r="H1" s="725"/>
      <c r="I1" s="725"/>
      <c r="J1" s="725"/>
      <c r="K1" s="725"/>
      <c r="L1" s="725"/>
      <c r="M1" s="725"/>
      <c r="N1" s="725"/>
      <c r="O1" s="433"/>
      <c r="R1" s="434" t="s">
        <v>261</v>
      </c>
      <c r="T1" s="434" t="s">
        <v>202</v>
      </c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</row>
    <row r="2" spans="1:39" x14ac:dyDescent="0.5">
      <c r="A2" s="725" t="s">
        <v>8</v>
      </c>
      <c r="B2" s="725"/>
      <c r="C2" s="725"/>
      <c r="D2" s="725"/>
      <c r="E2" s="725"/>
      <c r="F2" s="725"/>
      <c r="G2" s="725"/>
      <c r="H2" s="725"/>
      <c r="I2" s="725"/>
      <c r="J2" s="725"/>
      <c r="K2" s="725"/>
      <c r="L2" s="725"/>
      <c r="M2" s="725"/>
      <c r="N2" s="725"/>
      <c r="O2" s="433"/>
      <c r="P2" s="435" t="s">
        <v>259</v>
      </c>
      <c r="Q2" s="434">
        <v>6</v>
      </c>
      <c r="R2" s="436" t="e">
        <f>SUM(#REF!)</f>
        <v>#REF!</v>
      </c>
      <c r="S2" s="436" t="s">
        <v>207</v>
      </c>
      <c r="T2" s="434" t="s">
        <v>207</v>
      </c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</row>
    <row r="3" spans="1:39" x14ac:dyDescent="0.5">
      <c r="A3" s="725" t="s">
        <v>296</v>
      </c>
      <c r="B3" s="725"/>
      <c r="C3" s="725"/>
      <c r="D3" s="725"/>
      <c r="E3" s="725"/>
      <c r="F3" s="725"/>
      <c r="G3" s="725"/>
      <c r="H3" s="725"/>
      <c r="I3" s="725"/>
      <c r="J3" s="725"/>
      <c r="K3" s="725"/>
      <c r="L3" s="725"/>
      <c r="M3" s="725"/>
      <c r="N3" s="725"/>
      <c r="O3" s="433"/>
      <c r="P3" s="437" t="s">
        <v>260</v>
      </c>
      <c r="Q3" s="438" t="s">
        <v>207</v>
      </c>
      <c r="R3" s="439" t="s">
        <v>207</v>
      </c>
      <c r="S3" s="440">
        <v>24</v>
      </c>
      <c r="T3" s="439" t="e">
        <f>SUM(#REF!)</f>
        <v>#REF!</v>
      </c>
      <c r="U3" s="1"/>
      <c r="V3" s="1"/>
      <c r="W3" s="1"/>
      <c r="X3" s="1"/>
      <c r="Y3" s="1"/>
      <c r="Z3" s="1"/>
      <c r="AA3" s="1"/>
      <c r="AB3" s="1"/>
    </row>
    <row r="4" spans="1:39" x14ac:dyDescent="0.5">
      <c r="A4" s="1"/>
      <c r="B4" s="1"/>
      <c r="C4" s="1"/>
      <c r="D4" s="1"/>
      <c r="F4" s="745"/>
      <c r="G4" s="745"/>
      <c r="H4" s="5"/>
      <c r="I4" s="5"/>
      <c r="J4" s="5"/>
      <c r="M4" s="5"/>
      <c r="N4" s="504"/>
      <c r="P4" s="434" t="s">
        <v>265</v>
      </c>
      <c r="Q4" s="442" t="s">
        <v>207</v>
      </c>
      <c r="R4" s="442" t="s">
        <v>207</v>
      </c>
      <c r="S4" s="434" t="s">
        <v>207</v>
      </c>
      <c r="T4" s="434" t="s">
        <v>207</v>
      </c>
    </row>
    <row r="5" spans="1:39" ht="21.75" customHeight="1" x14ac:dyDescent="0.5">
      <c r="A5" s="723" t="s">
        <v>19</v>
      </c>
      <c r="B5" s="723" t="s">
        <v>20</v>
      </c>
      <c r="C5" s="723" t="s">
        <v>129</v>
      </c>
      <c r="D5" s="723" t="s">
        <v>21</v>
      </c>
      <c r="E5" s="723" t="s">
        <v>29</v>
      </c>
      <c r="F5" s="736" t="s">
        <v>26</v>
      </c>
      <c r="G5" s="737"/>
      <c r="H5" s="738"/>
      <c r="I5" s="726" t="s">
        <v>264</v>
      </c>
      <c r="J5" s="726" t="s">
        <v>122</v>
      </c>
      <c r="K5" s="726" t="s">
        <v>121</v>
      </c>
      <c r="L5" s="729" t="s">
        <v>123</v>
      </c>
      <c r="M5" s="741" t="s">
        <v>267</v>
      </c>
      <c r="N5" s="741" t="s">
        <v>291</v>
      </c>
      <c r="O5" s="443"/>
      <c r="Q5" s="744" t="s">
        <v>142</v>
      </c>
      <c r="R5" s="744" t="s">
        <v>150</v>
      </c>
    </row>
    <row r="6" spans="1:39" ht="21" customHeight="1" x14ac:dyDescent="0.5">
      <c r="A6" s="724"/>
      <c r="B6" s="724"/>
      <c r="C6" s="724"/>
      <c r="D6" s="724"/>
      <c r="E6" s="724"/>
      <c r="F6" s="731" t="s">
        <v>46</v>
      </c>
      <c r="G6" s="727" t="s">
        <v>103</v>
      </c>
      <c r="H6" s="726" t="s">
        <v>150</v>
      </c>
      <c r="I6" s="727"/>
      <c r="J6" s="727"/>
      <c r="K6" s="727"/>
      <c r="L6" s="730"/>
      <c r="M6" s="742"/>
      <c r="N6" s="742"/>
      <c r="O6" s="443"/>
      <c r="Q6" s="744"/>
      <c r="R6" s="744"/>
    </row>
    <row r="7" spans="1:39" ht="21" customHeight="1" x14ac:dyDescent="0.5">
      <c r="A7" s="724"/>
      <c r="B7" s="724"/>
      <c r="C7" s="724"/>
      <c r="D7" s="724"/>
      <c r="E7" s="724"/>
      <c r="F7" s="731"/>
      <c r="G7" s="727"/>
      <c r="H7" s="727"/>
      <c r="I7" s="727"/>
      <c r="J7" s="727"/>
      <c r="K7" s="727"/>
      <c r="L7" s="730"/>
      <c r="M7" s="742"/>
      <c r="N7" s="742"/>
      <c r="O7" s="443"/>
      <c r="Q7" s="744"/>
      <c r="R7" s="744"/>
    </row>
    <row r="8" spans="1:39" ht="18" customHeight="1" x14ac:dyDescent="0.5">
      <c r="A8" s="724"/>
      <c r="B8" s="724"/>
      <c r="C8" s="733"/>
      <c r="D8" s="724"/>
      <c r="E8" s="724"/>
      <c r="F8" s="732"/>
      <c r="G8" s="728"/>
      <c r="H8" s="728"/>
      <c r="I8" s="728"/>
      <c r="J8" s="728"/>
      <c r="K8" s="728"/>
      <c r="L8" s="730"/>
      <c r="M8" s="743"/>
      <c r="N8" s="743"/>
      <c r="O8" s="443"/>
      <c r="Q8" s="744"/>
      <c r="R8" s="744"/>
    </row>
    <row r="9" spans="1:39" x14ac:dyDescent="0.5">
      <c r="A9" s="12"/>
      <c r="B9" s="12"/>
      <c r="C9" s="12"/>
      <c r="D9" s="12"/>
      <c r="E9" s="32" t="s">
        <v>9</v>
      </c>
      <c r="F9" s="256"/>
      <c r="G9" s="105"/>
      <c r="H9" s="105"/>
      <c r="I9" s="105"/>
      <c r="J9" s="105"/>
      <c r="K9" s="189"/>
      <c r="L9" s="189"/>
      <c r="M9" s="105"/>
      <c r="N9" s="105"/>
    </row>
    <row r="10" spans="1:39" s="9" customFormat="1" hidden="1" x14ac:dyDescent="0.2">
      <c r="A10" s="6"/>
      <c r="B10" s="6"/>
      <c r="C10" s="6"/>
      <c r="D10" s="6"/>
      <c r="E10" s="17" t="s">
        <v>37</v>
      </c>
      <c r="F10" s="11"/>
      <c r="G10" s="11"/>
      <c r="H10" s="11"/>
      <c r="I10" s="11"/>
      <c r="J10" s="11"/>
      <c r="K10" s="10"/>
      <c r="L10" s="10"/>
      <c r="M10" s="11"/>
      <c r="N10" s="11"/>
      <c r="O10" s="445"/>
      <c r="P10" s="437"/>
      <c r="Q10" s="437"/>
      <c r="R10" s="437"/>
      <c r="S10" s="437"/>
      <c r="T10" s="437"/>
    </row>
    <row r="11" spans="1:39" s="19" customFormat="1" ht="26.25" hidden="1" customHeight="1" x14ac:dyDescent="0.2">
      <c r="A11" s="275"/>
      <c r="B11" s="377"/>
      <c r="C11" s="513"/>
      <c r="D11" s="377"/>
      <c r="E11" s="514"/>
      <c r="F11" s="557"/>
      <c r="G11" s="558"/>
      <c r="H11" s="558"/>
      <c r="I11" s="510"/>
      <c r="J11" s="542"/>
      <c r="K11" s="543"/>
      <c r="L11" s="543"/>
      <c r="M11" s="636"/>
      <c r="N11" s="636"/>
      <c r="O11" s="462"/>
      <c r="P11" s="453"/>
      <c r="Q11" s="453"/>
      <c r="R11" s="453"/>
      <c r="S11" s="453"/>
      <c r="T11" s="453"/>
    </row>
    <row r="12" spans="1:39" s="19" customFormat="1" ht="26.25" hidden="1" customHeight="1" x14ac:dyDescent="0.2">
      <c r="A12" s="275"/>
      <c r="B12" s="377"/>
      <c r="C12" s="513"/>
      <c r="D12" s="377"/>
      <c r="E12" s="514"/>
      <c r="F12" s="557"/>
      <c r="G12" s="558"/>
      <c r="H12" s="558"/>
      <c r="I12" s="510"/>
      <c r="J12" s="542"/>
      <c r="K12" s="543"/>
      <c r="L12" s="543"/>
      <c r="M12" s="636"/>
      <c r="N12" s="636"/>
      <c r="O12" s="462"/>
      <c r="P12" s="453"/>
      <c r="Q12" s="453"/>
      <c r="R12" s="453"/>
      <c r="S12" s="453"/>
      <c r="T12" s="453"/>
    </row>
    <row r="13" spans="1:39" s="19" customFormat="1" ht="26.25" hidden="1" customHeight="1" x14ac:dyDescent="0.2">
      <c r="A13" s="275"/>
      <c r="B13" s="377"/>
      <c r="C13" s="513"/>
      <c r="D13" s="377"/>
      <c r="E13" s="514"/>
      <c r="F13" s="557"/>
      <c r="G13" s="558"/>
      <c r="H13" s="558"/>
      <c r="I13" s="510"/>
      <c r="J13" s="542"/>
      <c r="K13" s="543"/>
      <c r="L13" s="543"/>
      <c r="M13" s="636"/>
      <c r="N13" s="636"/>
      <c r="O13" s="462"/>
      <c r="P13" s="453"/>
      <c r="Q13" s="453"/>
      <c r="R13" s="453"/>
      <c r="S13" s="453"/>
      <c r="T13" s="453"/>
    </row>
    <row r="14" spans="1:39" s="9" customFormat="1" ht="28.5" hidden="1" customHeight="1" x14ac:dyDescent="0.2">
      <c r="A14" s="6"/>
      <c r="B14" s="276"/>
      <c r="C14" s="271"/>
      <c r="D14" s="276"/>
      <c r="E14" s="7"/>
      <c r="F14" s="257"/>
      <c r="G14" s="29"/>
      <c r="H14" s="29"/>
      <c r="I14" s="11"/>
      <c r="J14" s="11"/>
      <c r="K14" s="10"/>
      <c r="L14" s="10"/>
      <c r="M14" s="11"/>
      <c r="N14" s="11"/>
      <c r="O14" s="445"/>
      <c r="P14" s="437"/>
      <c r="Q14" s="437"/>
      <c r="R14" s="437"/>
      <c r="S14" s="437"/>
      <c r="T14" s="437"/>
    </row>
    <row r="15" spans="1:39" s="14" customFormat="1" hidden="1" x14ac:dyDescent="0.5">
      <c r="A15" s="241">
        <f>+A13</f>
        <v>0</v>
      </c>
      <c r="B15" s="241"/>
      <c r="C15" s="241"/>
      <c r="D15" s="241"/>
      <c r="E15" s="242" t="s">
        <v>47</v>
      </c>
      <c r="F15" s="258">
        <f>SUM(F11:F14)</f>
        <v>0</v>
      </c>
      <c r="G15" s="258">
        <f>SUM(G11:G14)</f>
        <v>0</v>
      </c>
      <c r="H15" s="243" t="e">
        <f>SUM(#REF!)</f>
        <v>#REF!</v>
      </c>
      <c r="I15" s="258"/>
      <c r="J15" s="258" t="e">
        <f>SUM(#REF!)</f>
        <v>#REF!</v>
      </c>
      <c r="K15" s="258" t="e">
        <f>SUM(#REF!)</f>
        <v>#REF!</v>
      </c>
      <c r="L15" s="258" t="e">
        <f>SUM(#REF!)</f>
        <v>#REF!</v>
      </c>
      <c r="M15" s="258"/>
      <c r="N15" s="258"/>
      <c r="O15" s="449"/>
      <c r="P15" s="450">
        <f>+F15+G15</f>
        <v>0</v>
      </c>
      <c r="Q15" s="451"/>
      <c r="R15" s="451"/>
      <c r="S15" s="452"/>
      <c r="T15" s="452"/>
    </row>
    <row r="16" spans="1:39" s="19" customFormat="1" x14ac:dyDescent="0.2">
      <c r="A16" s="17"/>
      <c r="B16" s="17"/>
      <c r="C16" s="17"/>
      <c r="D16" s="17"/>
      <c r="E16" s="30" t="s">
        <v>10</v>
      </c>
      <c r="F16" s="34"/>
      <c r="G16" s="34"/>
      <c r="H16" s="34"/>
      <c r="I16" s="34"/>
      <c r="J16" s="34"/>
      <c r="K16" s="18"/>
      <c r="L16" s="18"/>
      <c r="M16" s="34"/>
      <c r="N16" s="34"/>
      <c r="O16" s="445"/>
      <c r="P16" s="453"/>
      <c r="Q16" s="453"/>
      <c r="R16" s="453"/>
      <c r="S16" s="453"/>
      <c r="T16" s="453"/>
    </row>
    <row r="17" spans="1:47" s="19" customFormat="1" ht="24" x14ac:dyDescent="0.2">
      <c r="A17" s="275"/>
      <c r="B17" s="377"/>
      <c r="C17" s="513"/>
      <c r="D17" s="377"/>
      <c r="E17" s="514"/>
      <c r="F17" s="556"/>
      <c r="G17" s="558"/>
      <c r="H17" s="558"/>
      <c r="I17" s="510"/>
      <c r="J17" s="559"/>
      <c r="K17" s="543"/>
      <c r="L17" s="543"/>
      <c r="M17" s="636"/>
      <c r="N17" s="636"/>
      <c r="O17" s="462"/>
      <c r="P17" s="453"/>
      <c r="Q17" s="453"/>
      <c r="R17" s="453"/>
      <c r="S17" s="453"/>
      <c r="T17" s="453"/>
    </row>
    <row r="18" spans="1:47" s="9" customFormat="1" ht="24" customHeight="1" x14ac:dyDescent="0.8">
      <c r="A18" s="6"/>
      <c r="B18" s="6"/>
      <c r="C18" s="6"/>
      <c r="D18" s="6"/>
      <c r="E18" s="7"/>
      <c r="F18" s="10"/>
      <c r="G18" s="29"/>
      <c r="H18" s="29"/>
      <c r="I18" s="11"/>
      <c r="J18" s="313" t="s">
        <v>199</v>
      </c>
      <c r="K18" s="10"/>
      <c r="L18" s="10"/>
      <c r="M18" s="11"/>
      <c r="N18" s="11"/>
      <c r="O18" s="445"/>
      <c r="P18" s="437"/>
      <c r="Q18" s="437"/>
      <c r="R18" s="437"/>
      <c r="S18" s="437"/>
      <c r="T18" s="437"/>
    </row>
    <row r="19" spans="1:47" s="19" customFormat="1" ht="25.5" customHeight="1" thickBot="1" x14ac:dyDescent="0.85">
      <c r="A19" s="244">
        <f>+A17</f>
        <v>0</v>
      </c>
      <c r="B19" s="244"/>
      <c r="C19" s="244"/>
      <c r="D19" s="244"/>
      <c r="E19" s="314" t="s">
        <v>33</v>
      </c>
      <c r="F19" s="330">
        <f>SUM(F17:F18)</f>
        <v>0</v>
      </c>
      <c r="G19" s="246">
        <f>SUM(G17:G18)</f>
        <v>0</v>
      </c>
      <c r="H19" s="246">
        <f>SUM(H17:H18)</f>
        <v>0</v>
      </c>
      <c r="I19" s="259"/>
      <c r="J19" s="313" t="s">
        <v>200</v>
      </c>
      <c r="K19" s="259">
        <f>SUM(K18:K18)</f>
        <v>0</v>
      </c>
      <c r="L19" s="259">
        <f>SUM(L18:L18)</f>
        <v>0</v>
      </c>
      <c r="M19" s="259"/>
      <c r="N19" s="259"/>
      <c r="O19" s="443"/>
      <c r="P19" s="455">
        <f>+F19+G19</f>
        <v>0</v>
      </c>
      <c r="Q19" s="451"/>
      <c r="R19" s="451"/>
      <c r="S19" s="453"/>
      <c r="T19" s="453"/>
    </row>
    <row r="20" spans="1:47" s="28" customFormat="1" ht="22.5" thickBot="1" x14ac:dyDescent="0.55000000000000004">
      <c r="A20" s="247">
        <f>+A15+A19</f>
        <v>0</v>
      </c>
      <c r="B20" s="248"/>
      <c r="C20" s="248"/>
      <c r="D20" s="248"/>
      <c r="E20" s="248" t="s">
        <v>178</v>
      </c>
      <c r="F20" s="331">
        <f>F15+F19</f>
        <v>0</v>
      </c>
      <c r="G20" s="310">
        <f>+G15+G19</f>
        <v>0</v>
      </c>
      <c r="H20" s="310" t="e">
        <f>+H15+H19</f>
        <v>#REF!</v>
      </c>
      <c r="I20" s="249"/>
      <c r="J20" s="249" t="e">
        <f>J15+J19</f>
        <v>#REF!</v>
      </c>
      <c r="K20" s="249" t="e">
        <f>K15+K19</f>
        <v>#REF!</v>
      </c>
      <c r="L20" s="249" t="e">
        <f>L15+L19</f>
        <v>#REF!</v>
      </c>
      <c r="M20" s="249"/>
      <c r="N20" s="249"/>
      <c r="O20" s="456"/>
      <c r="P20" s="450">
        <f>+P15+P19</f>
        <v>0</v>
      </c>
      <c r="Q20" s="457"/>
      <c r="R20" s="457"/>
      <c r="S20" s="434"/>
      <c r="T20" s="434"/>
      <c r="U20" s="2"/>
      <c r="V20" s="2"/>
      <c r="W20" s="2"/>
      <c r="X20" s="2"/>
      <c r="Y20" s="2"/>
      <c r="Z20" s="2"/>
      <c r="AA20" s="2"/>
      <c r="AB20" s="2"/>
    </row>
    <row r="21" spans="1:47" s="9" customFormat="1" x14ac:dyDescent="0.2">
      <c r="A21" s="15"/>
      <c r="B21" s="15"/>
      <c r="C21" s="15"/>
      <c r="D21" s="15"/>
      <c r="E21" s="31"/>
      <c r="F21" s="104"/>
      <c r="G21" s="20"/>
      <c r="H21" s="20"/>
      <c r="I21" s="20"/>
      <c r="J21" s="20"/>
      <c r="K21" s="104"/>
      <c r="L21" s="104"/>
      <c r="M21" s="20"/>
      <c r="N21" s="20"/>
      <c r="O21" s="445"/>
      <c r="P21" s="437"/>
      <c r="Q21" s="437"/>
      <c r="R21" s="437"/>
      <c r="S21" s="437"/>
      <c r="T21" s="437"/>
    </row>
    <row r="22" spans="1:47" s="9" customFormat="1" x14ac:dyDescent="0.5">
      <c r="A22" s="15"/>
      <c r="B22" s="15"/>
      <c r="C22" s="15"/>
      <c r="D22" s="15"/>
      <c r="E22" s="31"/>
      <c r="F22" s="261"/>
      <c r="G22" s="20"/>
      <c r="H22" s="20"/>
      <c r="I22" s="20"/>
      <c r="J22" s="20"/>
      <c r="K22" s="104"/>
      <c r="L22" s="104"/>
      <c r="M22" s="20"/>
      <c r="N22" s="20"/>
      <c r="O22" s="445"/>
      <c r="P22" s="437"/>
      <c r="Q22" s="437"/>
      <c r="R22" s="437"/>
      <c r="S22" s="437"/>
      <c r="T22" s="437"/>
    </row>
    <row r="24" spans="1:47" s="23" customFormat="1" x14ac:dyDescent="0.5">
      <c r="A24" s="22"/>
      <c r="B24" s="22"/>
      <c r="C24" s="22"/>
      <c r="D24" s="22"/>
      <c r="E24" s="81"/>
      <c r="F24" s="277"/>
      <c r="G24" s="125"/>
      <c r="H24" s="125"/>
      <c r="I24" s="125"/>
      <c r="J24" s="125"/>
      <c r="K24" s="190"/>
      <c r="L24" s="190"/>
      <c r="M24" s="125"/>
      <c r="N24" s="125"/>
      <c r="O24" s="441"/>
      <c r="P24" s="434"/>
      <c r="Q24" s="434"/>
      <c r="R24" s="434"/>
      <c r="S24" s="434"/>
      <c r="T24" s="43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  <c r="AM24" s="24"/>
      <c r="AN24" s="24"/>
      <c r="AO24" s="24"/>
      <c r="AP24" s="24"/>
      <c r="AQ24" s="24"/>
      <c r="AR24" s="24"/>
      <c r="AS24" s="24"/>
      <c r="AT24" s="24"/>
      <c r="AU24" s="24"/>
    </row>
    <row r="25" spans="1:47" s="23" customFormat="1" x14ac:dyDescent="0.5">
      <c r="A25" s="22"/>
      <c r="B25" s="22"/>
      <c r="C25" s="22"/>
      <c r="D25" s="22"/>
      <c r="F25" s="263"/>
      <c r="G25" s="107"/>
      <c r="H25" s="107"/>
      <c r="I25" s="107"/>
      <c r="J25" s="107"/>
      <c r="K25" s="190"/>
      <c r="L25" s="190"/>
      <c r="M25" s="107"/>
      <c r="N25" s="107"/>
      <c r="O25" s="441"/>
      <c r="P25" s="434"/>
      <c r="Q25" s="434"/>
      <c r="R25" s="434"/>
      <c r="S25" s="434"/>
      <c r="T25" s="43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24"/>
      <c r="AK25" s="24"/>
      <c r="AL25" s="24"/>
      <c r="AM25" s="24"/>
      <c r="AN25" s="24"/>
      <c r="AO25" s="24"/>
      <c r="AP25" s="24"/>
      <c r="AQ25" s="24"/>
      <c r="AR25" s="24"/>
      <c r="AS25" s="24"/>
      <c r="AT25" s="24"/>
      <c r="AU25" s="24"/>
    </row>
    <row r="26" spans="1:47" s="23" customFormat="1" x14ac:dyDescent="0.5">
      <c r="A26" s="22"/>
      <c r="B26" s="22"/>
      <c r="C26" s="22"/>
      <c r="D26" s="22"/>
      <c r="F26" s="263"/>
      <c r="G26" s="107"/>
      <c r="H26" s="107"/>
      <c r="I26" s="107"/>
      <c r="J26" s="107"/>
      <c r="K26" s="190"/>
      <c r="L26" s="190"/>
      <c r="M26" s="107"/>
      <c r="N26" s="107"/>
      <c r="O26" s="441"/>
      <c r="P26" s="434"/>
      <c r="Q26" s="434"/>
      <c r="R26" s="434"/>
      <c r="S26" s="434"/>
      <c r="T26" s="43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  <c r="AK26" s="24"/>
      <c r="AL26" s="24"/>
      <c r="AM26" s="24"/>
      <c r="AN26" s="24"/>
      <c r="AO26" s="24"/>
      <c r="AP26" s="24"/>
      <c r="AQ26" s="24"/>
      <c r="AR26" s="24"/>
      <c r="AS26" s="24"/>
      <c r="AT26" s="24"/>
      <c r="AU26" s="24"/>
    </row>
    <row r="27" spans="1:47" s="23" customFormat="1" x14ac:dyDescent="0.5">
      <c r="A27" s="22"/>
      <c r="B27" s="22"/>
      <c r="C27" s="22"/>
      <c r="D27" s="22"/>
      <c r="F27" s="263"/>
      <c r="G27" s="107"/>
      <c r="H27" s="107"/>
      <c r="I27" s="107"/>
      <c r="J27" s="107"/>
      <c r="K27" s="190"/>
      <c r="L27" s="190"/>
      <c r="M27" s="107"/>
      <c r="N27" s="107"/>
      <c r="O27" s="441"/>
      <c r="P27" s="434"/>
      <c r="Q27" s="434"/>
      <c r="R27" s="434"/>
      <c r="S27" s="434"/>
      <c r="T27" s="43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24"/>
      <c r="AI27" s="24"/>
      <c r="AJ27" s="24"/>
      <c r="AK27" s="24"/>
      <c r="AL27" s="24"/>
      <c r="AM27" s="24"/>
      <c r="AN27" s="24"/>
      <c r="AO27" s="24"/>
      <c r="AP27" s="24"/>
      <c r="AQ27" s="24"/>
      <c r="AR27" s="24"/>
      <c r="AS27" s="24"/>
      <c r="AT27" s="24"/>
      <c r="AU27" s="24"/>
    </row>
  </sheetData>
  <autoFilter ref="O1:O27"/>
  <mergeCells count="21">
    <mergeCell ref="E5:E8"/>
    <mergeCell ref="K5:K8"/>
    <mergeCell ref="A1:N1"/>
    <mergeCell ref="A2:N2"/>
    <mergeCell ref="A3:N3"/>
    <mergeCell ref="R5:R8"/>
    <mergeCell ref="A5:A8"/>
    <mergeCell ref="B5:B8"/>
    <mergeCell ref="D5:D8"/>
    <mergeCell ref="F4:G4"/>
    <mergeCell ref="G6:G8"/>
    <mergeCell ref="Q5:Q8"/>
    <mergeCell ref="I5:I8"/>
    <mergeCell ref="F5:H5"/>
    <mergeCell ref="H6:H8"/>
    <mergeCell ref="N5:N8"/>
    <mergeCell ref="M5:M8"/>
    <mergeCell ref="L5:L8"/>
    <mergeCell ref="F6:F8"/>
    <mergeCell ref="J5:J8"/>
    <mergeCell ref="C5:C8"/>
  </mergeCells>
  <phoneticPr fontId="2" type="noConversion"/>
  <conditionalFormatting sqref="F11:F13">
    <cfRule type="cellIs" dxfId="49" priority="2" stopIfTrue="1" operator="between">
      <formula>2000001</formula>
      <formula>500000000</formula>
    </cfRule>
  </conditionalFormatting>
  <conditionalFormatting sqref="F17">
    <cfRule type="cellIs" dxfId="48" priority="1" stopIfTrue="1" operator="between">
      <formula>2000001</formula>
      <formula>500000000</formula>
    </cfRule>
  </conditionalFormatting>
  <pageMargins left="0.47244094488188981" right="0.59055118110236227" top="0.39370078740157483" bottom="0.19685039370078741" header="0.51181102362204722" footer="0.51181102362204722"/>
  <pageSetup paperSize="9" scale="85" orientation="landscape" blackAndWhite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25"/>
  <sheetViews>
    <sheetView zoomScaleNormal="100" zoomScaleSheetLayoutView="100" workbookViewId="0">
      <selection activeCell="G18" sqref="G18"/>
    </sheetView>
  </sheetViews>
  <sheetFormatPr defaultRowHeight="21.75" x14ac:dyDescent="0.5"/>
  <cols>
    <col min="1" max="1" width="5.85546875" style="3" customWidth="1"/>
    <col min="2" max="3" width="6.7109375" style="3" customWidth="1"/>
    <col min="4" max="4" width="8.42578125" style="3" customWidth="1"/>
    <col min="5" max="5" width="43" style="1" customWidth="1"/>
    <col min="6" max="6" width="15.5703125" style="264" bestFit="1" customWidth="1"/>
    <col min="7" max="7" width="13.5703125" style="106" customWidth="1"/>
    <col min="8" max="8" width="14.7109375" style="106" hidden="1" customWidth="1"/>
    <col min="9" max="9" width="38.140625" style="106" hidden="1" customWidth="1"/>
    <col min="10" max="10" width="13.140625" style="106" hidden="1" customWidth="1"/>
    <col min="11" max="11" width="12.28515625" style="156" hidden="1" customWidth="1"/>
    <col min="12" max="12" width="4.7109375" style="156" hidden="1" customWidth="1"/>
    <col min="13" max="15" width="40.42578125" style="106" hidden="1" customWidth="1"/>
    <col min="16" max="17" width="40.42578125" style="106" customWidth="1"/>
    <col min="18" max="18" width="4.140625" style="441" customWidth="1"/>
    <col min="19" max="19" width="19.5703125" style="434" bestFit="1" customWidth="1"/>
    <col min="20" max="20" width="13.7109375" style="434" bestFit="1" customWidth="1"/>
    <col min="21" max="21" width="13.5703125" style="434" bestFit="1" customWidth="1"/>
    <col min="22" max="22" width="9.140625" style="434"/>
    <col min="23" max="23" width="14.5703125" style="434" bestFit="1" customWidth="1"/>
    <col min="24" max="31" width="9.140625" style="2"/>
    <col min="32" max="16384" width="9.140625" style="1"/>
  </cols>
  <sheetData>
    <row r="1" spans="1:42" x14ac:dyDescent="0.5">
      <c r="A1" s="725" t="s">
        <v>208</v>
      </c>
      <c r="B1" s="725"/>
      <c r="C1" s="725"/>
      <c r="D1" s="725"/>
      <c r="E1" s="725"/>
      <c r="F1" s="725"/>
      <c r="G1" s="725"/>
      <c r="H1" s="725"/>
      <c r="I1" s="725"/>
      <c r="J1" s="725"/>
      <c r="K1" s="725"/>
      <c r="L1" s="725"/>
      <c r="M1" s="725"/>
      <c r="N1" s="725"/>
      <c r="O1" s="725"/>
      <c r="P1" s="725"/>
      <c r="Q1" s="725"/>
      <c r="R1" s="433"/>
      <c r="U1" s="434" t="s">
        <v>261</v>
      </c>
      <c r="W1" s="434" t="s">
        <v>202</v>
      </c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</row>
    <row r="2" spans="1:42" x14ac:dyDescent="0.5">
      <c r="A2" s="725" t="s">
        <v>8</v>
      </c>
      <c r="B2" s="725"/>
      <c r="C2" s="725"/>
      <c r="D2" s="725"/>
      <c r="E2" s="725"/>
      <c r="F2" s="725"/>
      <c r="G2" s="725"/>
      <c r="H2" s="725"/>
      <c r="I2" s="725"/>
      <c r="J2" s="725"/>
      <c r="K2" s="725"/>
      <c r="L2" s="725"/>
      <c r="M2" s="725"/>
      <c r="N2" s="725"/>
      <c r="O2" s="725"/>
      <c r="P2" s="725"/>
      <c r="Q2" s="725"/>
      <c r="R2" s="433"/>
      <c r="S2" s="435" t="s">
        <v>259</v>
      </c>
      <c r="T2" s="434">
        <v>11</v>
      </c>
      <c r="U2" s="436" t="e">
        <f>SUM(#REF!)</f>
        <v>#REF!</v>
      </c>
      <c r="V2" s="436" t="s">
        <v>207</v>
      </c>
      <c r="W2" s="434" t="s">
        <v>207</v>
      </c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</row>
    <row r="3" spans="1:42" x14ac:dyDescent="0.5">
      <c r="A3" s="725" t="s">
        <v>346</v>
      </c>
      <c r="B3" s="725"/>
      <c r="C3" s="725"/>
      <c r="D3" s="725"/>
      <c r="E3" s="725"/>
      <c r="F3" s="725"/>
      <c r="G3" s="725"/>
      <c r="H3" s="725"/>
      <c r="I3" s="725"/>
      <c r="J3" s="725"/>
      <c r="K3" s="725"/>
      <c r="L3" s="725"/>
      <c r="M3" s="725"/>
      <c r="N3" s="725"/>
      <c r="O3" s="725"/>
      <c r="P3" s="725"/>
      <c r="Q3" s="725"/>
      <c r="R3" s="433"/>
      <c r="S3" s="437" t="s">
        <v>260</v>
      </c>
      <c r="T3" s="438">
        <v>2</v>
      </c>
      <c r="U3" s="439" t="e">
        <f>+#REF!+#REF!</f>
        <v>#REF!</v>
      </c>
      <c r="V3" s="440">
        <v>19</v>
      </c>
      <c r="W3" s="439" t="e">
        <f>SUM(#REF!)</f>
        <v>#REF!</v>
      </c>
      <c r="X3" s="1"/>
      <c r="Y3" s="1"/>
      <c r="Z3" s="1"/>
      <c r="AA3" s="1"/>
      <c r="AB3" s="1"/>
      <c r="AC3" s="1"/>
      <c r="AD3" s="1"/>
      <c r="AE3" s="1"/>
    </row>
    <row r="4" spans="1:42" x14ac:dyDescent="0.5">
      <c r="A4" s="1"/>
      <c r="B4" s="1"/>
      <c r="C4" s="1"/>
      <c r="D4" s="1"/>
      <c r="F4" s="745"/>
      <c r="G4" s="745"/>
      <c r="H4" s="5"/>
      <c r="I4" s="5"/>
      <c r="J4" s="5"/>
      <c r="M4" s="5"/>
      <c r="N4" s="504"/>
      <c r="O4" s="689"/>
      <c r="P4" s="692"/>
      <c r="Q4" s="695"/>
      <c r="S4" s="434" t="s">
        <v>265</v>
      </c>
      <c r="T4" s="442" t="s">
        <v>207</v>
      </c>
      <c r="U4" s="442" t="s">
        <v>207</v>
      </c>
      <c r="V4" s="434" t="s">
        <v>207</v>
      </c>
      <c r="W4" s="434" t="s">
        <v>207</v>
      </c>
    </row>
    <row r="5" spans="1:42" ht="21.75" customHeight="1" x14ac:dyDescent="0.5">
      <c r="A5" s="723" t="s">
        <v>19</v>
      </c>
      <c r="B5" s="723" t="s">
        <v>20</v>
      </c>
      <c r="C5" s="723" t="s">
        <v>129</v>
      </c>
      <c r="D5" s="723" t="s">
        <v>21</v>
      </c>
      <c r="E5" s="723" t="s">
        <v>29</v>
      </c>
      <c r="F5" s="736" t="s">
        <v>26</v>
      </c>
      <c r="G5" s="737"/>
      <c r="H5" s="738"/>
      <c r="I5" s="726" t="s">
        <v>264</v>
      </c>
      <c r="J5" s="750" t="s">
        <v>122</v>
      </c>
      <c r="K5" s="726" t="s">
        <v>121</v>
      </c>
      <c r="L5" s="729" t="s">
        <v>123</v>
      </c>
      <c r="M5" s="741" t="s">
        <v>267</v>
      </c>
      <c r="N5" s="741" t="s">
        <v>291</v>
      </c>
      <c r="O5" s="741" t="s">
        <v>310</v>
      </c>
      <c r="P5" s="741" t="s">
        <v>327</v>
      </c>
      <c r="Q5" s="741" t="s">
        <v>341</v>
      </c>
      <c r="R5" s="443"/>
      <c r="T5" s="744" t="s">
        <v>142</v>
      </c>
      <c r="U5" s="744" t="s">
        <v>150</v>
      </c>
    </row>
    <row r="6" spans="1:42" ht="21" customHeight="1" x14ac:dyDescent="0.5">
      <c r="A6" s="724"/>
      <c r="B6" s="724"/>
      <c r="C6" s="724"/>
      <c r="D6" s="724"/>
      <c r="E6" s="724"/>
      <c r="F6" s="731" t="s">
        <v>46</v>
      </c>
      <c r="G6" s="727" t="s">
        <v>103</v>
      </c>
      <c r="H6" s="726" t="s">
        <v>150</v>
      </c>
      <c r="I6" s="727"/>
      <c r="J6" s="751"/>
      <c r="K6" s="727"/>
      <c r="L6" s="730"/>
      <c r="M6" s="742"/>
      <c r="N6" s="742"/>
      <c r="O6" s="742"/>
      <c r="P6" s="742"/>
      <c r="Q6" s="742"/>
      <c r="R6" s="443"/>
      <c r="T6" s="744"/>
      <c r="U6" s="744"/>
    </row>
    <row r="7" spans="1:42" ht="21" customHeight="1" x14ac:dyDescent="0.5">
      <c r="A7" s="724"/>
      <c r="B7" s="724"/>
      <c r="C7" s="724"/>
      <c r="D7" s="724"/>
      <c r="E7" s="724"/>
      <c r="F7" s="731"/>
      <c r="G7" s="727"/>
      <c r="H7" s="727"/>
      <c r="I7" s="727"/>
      <c r="J7" s="751"/>
      <c r="K7" s="727"/>
      <c r="L7" s="730"/>
      <c r="M7" s="742"/>
      <c r="N7" s="742"/>
      <c r="O7" s="742"/>
      <c r="P7" s="742"/>
      <c r="Q7" s="742"/>
      <c r="R7" s="443"/>
      <c r="T7" s="744"/>
      <c r="U7" s="744"/>
    </row>
    <row r="8" spans="1:42" ht="18" customHeight="1" x14ac:dyDescent="0.5">
      <c r="A8" s="724"/>
      <c r="B8" s="724"/>
      <c r="C8" s="733"/>
      <c r="D8" s="724"/>
      <c r="E8" s="724"/>
      <c r="F8" s="732"/>
      <c r="G8" s="728"/>
      <c r="H8" s="728"/>
      <c r="I8" s="728"/>
      <c r="J8" s="752"/>
      <c r="K8" s="728"/>
      <c r="L8" s="730"/>
      <c r="M8" s="743"/>
      <c r="N8" s="743"/>
      <c r="O8" s="743"/>
      <c r="P8" s="743"/>
      <c r="Q8" s="743"/>
      <c r="R8" s="443"/>
      <c r="T8" s="744"/>
      <c r="U8" s="744"/>
    </row>
    <row r="9" spans="1:42" x14ac:dyDescent="0.5">
      <c r="A9" s="12"/>
      <c r="B9" s="12"/>
      <c r="C9" s="12"/>
      <c r="D9" s="12"/>
      <c r="E9" s="32" t="s">
        <v>6</v>
      </c>
      <c r="F9" s="256"/>
      <c r="G9" s="105"/>
      <c r="H9" s="105"/>
      <c r="I9" s="105"/>
      <c r="J9" s="279"/>
      <c r="K9" s="189"/>
      <c r="L9" s="189"/>
      <c r="M9" s="105"/>
      <c r="N9" s="105"/>
      <c r="O9" s="105"/>
      <c r="P9" s="105"/>
      <c r="Q9" s="105"/>
    </row>
    <row r="10" spans="1:42" s="9" customFormat="1" x14ac:dyDescent="0.2">
      <c r="A10" s="6"/>
      <c r="B10" s="6"/>
      <c r="C10" s="6"/>
      <c r="D10" s="6"/>
      <c r="E10" s="17" t="s">
        <v>37</v>
      </c>
      <c r="F10" s="11"/>
      <c r="G10" s="11"/>
      <c r="H10" s="11"/>
      <c r="I10" s="11"/>
      <c r="J10" s="280"/>
      <c r="K10" s="10"/>
      <c r="L10" s="10"/>
      <c r="M10" s="11"/>
      <c r="N10" s="11"/>
      <c r="O10" s="11"/>
      <c r="P10" s="11"/>
      <c r="Q10" s="11"/>
      <c r="R10" s="445"/>
      <c r="S10" s="437"/>
      <c r="T10" s="437"/>
      <c r="U10" s="437"/>
      <c r="V10" s="437"/>
      <c r="W10" s="437"/>
    </row>
    <row r="11" spans="1:42" s="567" customFormat="1" x14ac:dyDescent="0.2">
      <c r="A11" s="560"/>
      <c r="B11" s="560"/>
      <c r="C11" s="561"/>
      <c r="D11" s="560"/>
      <c r="E11" s="562"/>
      <c r="F11" s="563"/>
      <c r="G11" s="564"/>
      <c r="H11" s="564"/>
      <c r="I11" s="568"/>
      <c r="J11" s="569"/>
      <c r="K11" s="570"/>
      <c r="L11" s="570"/>
      <c r="M11" s="568"/>
      <c r="N11" s="568"/>
      <c r="O11" s="568"/>
      <c r="P11" s="568"/>
      <c r="Q11" s="568"/>
      <c r="R11" s="565"/>
      <c r="S11" s="566"/>
      <c r="T11" s="566"/>
      <c r="U11" s="566"/>
      <c r="V11" s="566"/>
      <c r="W11" s="566"/>
    </row>
    <row r="12" spans="1:42" s="9" customFormat="1" x14ac:dyDescent="0.2">
      <c r="A12" s="6"/>
      <c r="B12" s="13"/>
      <c r="C12" s="13"/>
      <c r="D12" s="13"/>
      <c r="E12" s="7"/>
      <c r="F12" s="339"/>
      <c r="G12" s="11"/>
      <c r="H12" s="11"/>
      <c r="I12" s="11"/>
      <c r="J12" s="280"/>
      <c r="K12" s="10"/>
      <c r="L12" s="10"/>
      <c r="M12" s="11"/>
      <c r="N12" s="11"/>
      <c r="O12" s="11"/>
      <c r="P12" s="11"/>
      <c r="Q12" s="11"/>
      <c r="R12" s="445"/>
      <c r="S12" s="437"/>
      <c r="T12" s="437"/>
      <c r="U12" s="437"/>
      <c r="V12" s="437"/>
      <c r="W12" s="437"/>
    </row>
    <row r="13" spans="1:42" s="14" customFormat="1" x14ac:dyDescent="0.5">
      <c r="A13" s="241">
        <f>+A11</f>
        <v>0</v>
      </c>
      <c r="B13" s="241"/>
      <c r="C13" s="241"/>
      <c r="D13" s="241"/>
      <c r="E13" s="242" t="s">
        <v>47</v>
      </c>
      <c r="F13" s="329">
        <f>SUM(F11:F12)</f>
        <v>0</v>
      </c>
      <c r="G13" s="258">
        <f>SUM(G12:G12)</f>
        <v>0</v>
      </c>
      <c r="H13" s="258">
        <f>SUM(H12:H12)</f>
        <v>0</v>
      </c>
      <c r="I13" s="258"/>
      <c r="J13" s="281">
        <f>SUM(J12:J12)</f>
        <v>0</v>
      </c>
      <c r="K13" s="258">
        <f>SUM(K12:K12)</f>
        <v>0</v>
      </c>
      <c r="L13" s="258">
        <f>SUM(L12:L12)</f>
        <v>0</v>
      </c>
      <c r="M13" s="258"/>
      <c r="N13" s="258"/>
      <c r="O13" s="258"/>
      <c r="P13" s="258"/>
      <c r="Q13" s="258"/>
      <c r="R13" s="449"/>
      <c r="S13" s="450">
        <f>+F13+G13</f>
        <v>0</v>
      </c>
      <c r="T13" s="451"/>
      <c r="U13" s="451"/>
      <c r="V13" s="452"/>
      <c r="W13" s="452"/>
    </row>
    <row r="14" spans="1:42" s="19" customFormat="1" x14ac:dyDescent="0.2">
      <c r="A14" s="17"/>
      <c r="B14" s="17"/>
      <c r="C14" s="17"/>
      <c r="D14" s="17"/>
      <c r="E14" s="30" t="s">
        <v>10</v>
      </c>
      <c r="F14" s="34"/>
      <c r="G14" s="34"/>
      <c r="H14" s="34"/>
      <c r="I14" s="34"/>
      <c r="J14" s="278"/>
      <c r="K14" s="18"/>
      <c r="L14" s="18"/>
      <c r="M14" s="34"/>
      <c r="N14" s="34"/>
      <c r="O14" s="34"/>
      <c r="P14" s="34"/>
      <c r="Q14" s="34"/>
      <c r="R14" s="445"/>
      <c r="S14" s="453"/>
      <c r="T14" s="453"/>
      <c r="U14" s="453"/>
      <c r="V14" s="453"/>
      <c r="W14" s="453"/>
    </row>
    <row r="15" spans="1:42" s="579" customFormat="1" x14ac:dyDescent="0.2">
      <c r="A15" s="560"/>
      <c r="B15" s="560"/>
      <c r="C15" s="571"/>
      <c r="D15" s="560"/>
      <c r="E15" s="572"/>
      <c r="F15" s="563"/>
      <c r="G15" s="573"/>
      <c r="H15" s="573"/>
      <c r="I15" s="574"/>
      <c r="J15" s="575"/>
      <c r="K15" s="576"/>
      <c r="L15" s="576"/>
      <c r="M15" s="574"/>
      <c r="N15" s="574"/>
      <c r="O15" s="574"/>
      <c r="P15" s="574"/>
      <c r="Q15" s="574"/>
      <c r="R15" s="577"/>
      <c r="S15" s="578"/>
      <c r="T15" s="578"/>
      <c r="U15" s="578"/>
      <c r="V15" s="578"/>
      <c r="W15" s="578"/>
    </row>
    <row r="16" spans="1:42" s="302" customFormat="1" ht="23.25" customHeight="1" x14ac:dyDescent="0.2">
      <c r="A16" s="271"/>
      <c r="B16" s="305"/>
      <c r="C16" s="271"/>
      <c r="D16" s="271"/>
      <c r="E16" s="297"/>
      <c r="F16" s="328"/>
      <c r="G16" s="274"/>
      <c r="H16" s="363"/>
      <c r="I16" s="340"/>
      <c r="J16" s="303"/>
      <c r="K16" s="301"/>
      <c r="L16" s="301"/>
      <c r="M16" s="340"/>
      <c r="N16" s="340"/>
      <c r="O16" s="340"/>
      <c r="P16" s="340"/>
      <c r="Q16" s="340"/>
      <c r="R16" s="447"/>
      <c r="S16" s="454"/>
      <c r="T16" s="454"/>
      <c r="U16" s="454"/>
      <c r="V16" s="454"/>
      <c r="W16" s="454"/>
    </row>
    <row r="17" spans="1:50" s="19" customFormat="1" ht="22.5" thickBot="1" x14ac:dyDescent="0.55000000000000004">
      <c r="A17" s="244">
        <f>+A15</f>
        <v>0</v>
      </c>
      <c r="B17" s="244"/>
      <c r="C17" s="244"/>
      <c r="D17" s="244"/>
      <c r="E17" s="245" t="s">
        <v>33</v>
      </c>
      <c r="F17" s="330">
        <f>SUM(F15:F16)</f>
        <v>0</v>
      </c>
      <c r="G17" s="246">
        <f>SUM(G15:G16)</f>
        <v>0</v>
      </c>
      <c r="H17" s="246">
        <f>SUM(H15:H16)</f>
        <v>0</v>
      </c>
      <c r="I17" s="299"/>
      <c r="J17" s="282">
        <f>SUM(J15:J16)</f>
        <v>0</v>
      </c>
      <c r="K17" s="259">
        <f>SUM(K15:K16)</f>
        <v>0</v>
      </c>
      <c r="L17" s="259">
        <f>SUM(L15:L16)</f>
        <v>0</v>
      </c>
      <c r="M17" s="299"/>
      <c r="N17" s="299"/>
      <c r="O17" s="299"/>
      <c r="P17" s="299"/>
      <c r="Q17" s="299"/>
      <c r="R17" s="443"/>
      <c r="S17" s="455">
        <f>+F17+G17</f>
        <v>0</v>
      </c>
      <c r="T17" s="451"/>
      <c r="U17" s="451"/>
      <c r="V17" s="453"/>
      <c r="W17" s="453"/>
    </row>
    <row r="18" spans="1:50" s="28" customFormat="1" ht="22.5" thickBot="1" x14ac:dyDescent="0.55000000000000004">
      <c r="A18" s="247">
        <f>+A13+A17</f>
        <v>0</v>
      </c>
      <c r="B18" s="248"/>
      <c r="C18" s="248"/>
      <c r="D18" s="248"/>
      <c r="E18" s="248" t="s">
        <v>179</v>
      </c>
      <c r="F18" s="331">
        <f>F13+F17</f>
        <v>0</v>
      </c>
      <c r="G18" s="310">
        <f>+G13+G17</f>
        <v>0</v>
      </c>
      <c r="H18" s="310">
        <f>+H13+H17</f>
        <v>0</v>
      </c>
      <c r="I18" s="249"/>
      <c r="J18" s="249">
        <f>J13+J17</f>
        <v>0</v>
      </c>
      <c r="K18" s="249">
        <f>K13+K17</f>
        <v>0</v>
      </c>
      <c r="L18" s="249">
        <f>L13+L17</f>
        <v>0</v>
      </c>
      <c r="M18" s="249"/>
      <c r="N18" s="249"/>
      <c r="O18" s="249"/>
      <c r="P18" s="249"/>
      <c r="Q18" s="249"/>
      <c r="R18" s="456"/>
      <c r="S18" s="450">
        <f>+S13+S17</f>
        <v>0</v>
      </c>
      <c r="T18" s="457"/>
      <c r="U18" s="457"/>
      <c r="V18" s="434"/>
      <c r="W18" s="434"/>
      <c r="X18" s="2"/>
      <c r="Y18" s="2"/>
      <c r="Z18" s="2"/>
      <c r="AA18" s="2"/>
      <c r="AB18" s="2"/>
      <c r="AC18" s="2"/>
      <c r="AD18" s="2"/>
      <c r="AE18" s="2"/>
    </row>
    <row r="19" spans="1:50" s="9" customFormat="1" x14ac:dyDescent="0.2">
      <c r="A19" s="15"/>
      <c r="B19" s="15"/>
      <c r="C19" s="15"/>
      <c r="D19" s="15"/>
      <c r="E19" s="31"/>
      <c r="F19" s="104"/>
      <c r="G19" s="20"/>
      <c r="H19" s="20"/>
      <c r="I19" s="20"/>
      <c r="J19" s="20"/>
      <c r="K19" s="104"/>
      <c r="L19" s="104"/>
      <c r="M19" s="20"/>
      <c r="N19" s="20"/>
      <c r="O19" s="20"/>
      <c r="P19" s="20"/>
      <c r="Q19" s="20"/>
      <c r="R19" s="445"/>
      <c r="S19" s="437"/>
      <c r="T19" s="437"/>
      <c r="U19" s="437"/>
      <c r="V19" s="437"/>
      <c r="W19" s="437"/>
    </row>
    <row r="20" spans="1:50" s="9" customFormat="1" x14ac:dyDescent="0.5">
      <c r="A20" s="15"/>
      <c r="B20" s="15"/>
      <c r="C20" s="15"/>
      <c r="D20" s="15"/>
      <c r="E20" s="31"/>
      <c r="F20" s="261"/>
      <c r="G20" s="20"/>
      <c r="H20" s="20"/>
      <c r="I20" s="20"/>
      <c r="J20" s="20"/>
      <c r="K20" s="104"/>
      <c r="L20" s="104"/>
      <c r="M20" s="20"/>
      <c r="N20" s="20"/>
      <c r="O20" s="20"/>
      <c r="P20" s="20"/>
      <c r="Q20" s="20"/>
      <c r="R20" s="445"/>
      <c r="S20" s="437"/>
      <c r="T20" s="437"/>
      <c r="U20" s="437"/>
      <c r="V20" s="437"/>
      <c r="W20" s="437"/>
    </row>
    <row r="22" spans="1:50" s="23" customFormat="1" x14ac:dyDescent="0.5">
      <c r="A22" s="22"/>
      <c r="B22" s="22"/>
      <c r="C22" s="22"/>
      <c r="D22" s="22"/>
      <c r="E22" s="81"/>
      <c r="F22" s="277"/>
      <c r="G22" s="125"/>
      <c r="H22" s="125"/>
      <c r="I22" s="125"/>
      <c r="J22" s="125"/>
      <c r="K22" s="190"/>
      <c r="L22" s="190"/>
      <c r="M22" s="125"/>
      <c r="N22" s="125"/>
      <c r="O22" s="125"/>
      <c r="P22" s="125"/>
      <c r="Q22" s="125"/>
      <c r="R22" s="441"/>
      <c r="S22" s="434"/>
      <c r="T22" s="434"/>
      <c r="U22" s="434"/>
      <c r="V22" s="434"/>
      <c r="W22" s="43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4"/>
      <c r="AN22" s="24"/>
      <c r="AO22" s="24"/>
      <c r="AP22" s="24"/>
      <c r="AQ22" s="24"/>
      <c r="AR22" s="24"/>
      <c r="AS22" s="24"/>
      <c r="AT22" s="24"/>
      <c r="AU22" s="24"/>
      <c r="AV22" s="24"/>
      <c r="AW22" s="24"/>
      <c r="AX22" s="24"/>
    </row>
    <row r="23" spans="1:50" s="23" customFormat="1" x14ac:dyDescent="0.5">
      <c r="A23" s="22"/>
      <c r="B23" s="22"/>
      <c r="C23" s="22"/>
      <c r="D23" s="22"/>
      <c r="F23" s="263"/>
      <c r="G23" s="107"/>
      <c r="H23" s="107"/>
      <c r="I23" s="107"/>
      <c r="J23" s="107"/>
      <c r="K23" s="190"/>
      <c r="L23" s="190"/>
      <c r="M23" s="107"/>
      <c r="N23" s="107"/>
      <c r="O23" s="107"/>
      <c r="P23" s="107"/>
      <c r="Q23" s="107"/>
      <c r="R23" s="441"/>
      <c r="S23" s="434"/>
      <c r="T23" s="434"/>
      <c r="U23" s="434"/>
      <c r="V23" s="434"/>
      <c r="W23" s="434"/>
      <c r="X23" s="24"/>
      <c r="Y23" s="24"/>
      <c r="Z23" s="24"/>
      <c r="AA23" s="24"/>
      <c r="AB23" s="24"/>
      <c r="AC23" s="24"/>
      <c r="AD23" s="24"/>
      <c r="AE23" s="24"/>
      <c r="AF23" s="24"/>
      <c r="AG23" s="24"/>
      <c r="AH23" s="24"/>
      <c r="AI23" s="24"/>
      <c r="AJ23" s="24"/>
      <c r="AK23" s="24"/>
      <c r="AL23" s="24"/>
      <c r="AM23" s="24"/>
      <c r="AN23" s="24"/>
      <c r="AO23" s="24"/>
      <c r="AP23" s="24"/>
      <c r="AQ23" s="24"/>
      <c r="AR23" s="24"/>
      <c r="AS23" s="24"/>
      <c r="AT23" s="24"/>
      <c r="AU23" s="24"/>
      <c r="AV23" s="24"/>
      <c r="AW23" s="24"/>
      <c r="AX23" s="24"/>
    </row>
    <row r="24" spans="1:50" s="23" customFormat="1" x14ac:dyDescent="0.5">
      <c r="A24" s="22"/>
      <c r="B24" s="22"/>
      <c r="C24" s="22"/>
      <c r="D24" s="22"/>
      <c r="F24" s="263"/>
      <c r="G24" s="107"/>
      <c r="H24" s="107"/>
      <c r="I24" s="107"/>
      <c r="J24" s="107"/>
      <c r="K24" s="190"/>
      <c r="L24" s="190"/>
      <c r="M24" s="107"/>
      <c r="N24" s="107"/>
      <c r="O24" s="107"/>
      <c r="P24" s="107"/>
      <c r="Q24" s="107"/>
      <c r="R24" s="441"/>
      <c r="S24" s="434"/>
      <c r="T24" s="434"/>
      <c r="U24" s="434"/>
      <c r="V24" s="434"/>
      <c r="W24" s="43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  <c r="AM24" s="24"/>
      <c r="AN24" s="24"/>
      <c r="AO24" s="24"/>
      <c r="AP24" s="24"/>
      <c r="AQ24" s="24"/>
      <c r="AR24" s="24"/>
      <c r="AS24" s="24"/>
      <c r="AT24" s="24"/>
      <c r="AU24" s="24"/>
      <c r="AV24" s="24"/>
      <c r="AW24" s="24"/>
      <c r="AX24" s="24"/>
    </row>
    <row r="25" spans="1:50" s="23" customFormat="1" x14ac:dyDescent="0.5">
      <c r="A25" s="22"/>
      <c r="B25" s="22"/>
      <c r="C25" s="22"/>
      <c r="D25" s="22"/>
      <c r="F25" s="263"/>
      <c r="G25" s="107"/>
      <c r="H25" s="107"/>
      <c r="I25" s="107"/>
      <c r="J25" s="107"/>
      <c r="K25" s="190"/>
      <c r="L25" s="190"/>
      <c r="M25" s="107"/>
      <c r="N25" s="107"/>
      <c r="O25" s="107"/>
      <c r="P25" s="107"/>
      <c r="Q25" s="107"/>
      <c r="R25" s="441"/>
      <c r="S25" s="434"/>
      <c r="T25" s="434"/>
      <c r="U25" s="434"/>
      <c r="V25" s="434"/>
      <c r="W25" s="43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24"/>
      <c r="AK25" s="24"/>
      <c r="AL25" s="24"/>
      <c r="AM25" s="24"/>
      <c r="AN25" s="24"/>
      <c r="AO25" s="24"/>
      <c r="AP25" s="24"/>
      <c r="AQ25" s="24"/>
      <c r="AR25" s="24"/>
      <c r="AS25" s="24"/>
      <c r="AT25" s="24"/>
      <c r="AU25" s="24"/>
      <c r="AV25" s="24"/>
      <c r="AW25" s="24"/>
      <c r="AX25" s="24"/>
    </row>
  </sheetData>
  <autoFilter ref="R1:R25"/>
  <mergeCells count="24">
    <mergeCell ref="U5:U8"/>
    <mergeCell ref="B5:B8"/>
    <mergeCell ref="D5:D8"/>
    <mergeCell ref="G6:G8"/>
    <mergeCell ref="J5:J8"/>
    <mergeCell ref="C5:C8"/>
    <mergeCell ref="T5:T8"/>
    <mergeCell ref="I5:I8"/>
    <mergeCell ref="F5:H5"/>
    <mergeCell ref="H6:H8"/>
    <mergeCell ref="N5:N8"/>
    <mergeCell ref="M5:M8"/>
    <mergeCell ref="O5:O8"/>
    <mergeCell ref="E5:E8"/>
    <mergeCell ref="F6:F8"/>
    <mergeCell ref="K5:K8"/>
    <mergeCell ref="L5:L8"/>
    <mergeCell ref="P5:P8"/>
    <mergeCell ref="Q5:Q8"/>
    <mergeCell ref="A1:Q1"/>
    <mergeCell ref="A2:Q2"/>
    <mergeCell ref="A3:Q3"/>
    <mergeCell ref="A5:A8"/>
    <mergeCell ref="F4:G4"/>
  </mergeCells>
  <phoneticPr fontId="2" type="noConversion"/>
  <conditionalFormatting sqref="F11 F15">
    <cfRule type="cellIs" dxfId="47" priority="2" stopIfTrue="1" operator="between">
      <formula>2000001</formula>
      <formula>500000000</formula>
    </cfRule>
  </conditionalFormatting>
  <pageMargins left="0.47244094488188981" right="0.51181102362204722" top="0.39370078740157483" bottom="0.39370078740157483" header="0.39370078740157483" footer="0.51181102362204722"/>
  <pageSetup paperSize="9" scale="77" orientation="landscape" blackAndWhite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48</vt:i4>
      </vt:variant>
      <vt:variant>
        <vt:lpstr>ช่วงที่มีชื่อ</vt:lpstr>
      </vt:variant>
      <vt:variant>
        <vt:i4>50</vt:i4>
      </vt:variant>
    </vt:vector>
  </HeadingPairs>
  <TitlesOfParts>
    <vt:vector size="98" baseType="lpstr">
      <vt:lpstr>สรุป PO</vt:lpstr>
      <vt:lpstr>สรุปรายการงบ</vt:lpstr>
      <vt:lpstr>ตร.</vt:lpstr>
      <vt:lpstr>บช.น.</vt:lpstr>
      <vt:lpstr>ภ.1</vt:lpstr>
      <vt:lpstr>ภ.2</vt:lpstr>
      <vt:lpstr>ภ.3</vt:lpstr>
      <vt:lpstr>ภ.4</vt:lpstr>
      <vt:lpstr>ภ.5</vt:lpstr>
      <vt:lpstr>ภ.6</vt:lpstr>
      <vt:lpstr>ภ.7</vt:lpstr>
      <vt:lpstr>ภ.8</vt:lpstr>
      <vt:lpstr>ภ.9</vt:lpstr>
      <vt:lpstr>ศชต.</vt:lpstr>
      <vt:lpstr>บช.ก.</vt:lpstr>
      <vt:lpstr>รน.</vt:lpstr>
      <vt:lpstr>บช.ปส.</vt:lpstr>
      <vt:lpstr>บช.ส.</vt:lpstr>
      <vt:lpstr>สตม.</vt:lpstr>
      <vt:lpstr>บช.ตชด.</vt:lpstr>
      <vt:lpstr>สง.นรป.</vt:lpstr>
      <vt:lpstr>สพฐ.ตร.</vt:lpstr>
      <vt:lpstr>สทส.</vt:lpstr>
      <vt:lpstr>บช.ศ.</vt:lpstr>
      <vt:lpstr>รร.นรต.</vt:lpstr>
      <vt:lpstr>รพ.ตร.</vt:lpstr>
      <vt:lpstr>สยศ.ตร.</vt:lpstr>
      <vt:lpstr>สกบ.</vt:lpstr>
      <vt:lpstr>สกพ.</vt:lpstr>
      <vt:lpstr>สงป.</vt:lpstr>
      <vt:lpstr>กมค.</vt:lpstr>
      <vt:lpstr>สง.ก.ตร.</vt:lpstr>
      <vt:lpstr>จต.</vt:lpstr>
      <vt:lpstr>สตส.</vt:lpstr>
      <vt:lpstr>สลก.ตร.</vt:lpstr>
      <vt:lpstr>ตท.</vt:lpstr>
      <vt:lpstr>สท.</vt:lpstr>
      <vt:lpstr>สง.ก.ต.ช.</vt:lpstr>
      <vt:lpstr>บ.ตร.</vt:lpstr>
      <vt:lpstr>วน.</vt:lpstr>
      <vt:lpstr>สรุป</vt:lpstr>
      <vt:lpstr>Sheet2</vt:lpstr>
      <vt:lpstr>Sheet3</vt:lpstr>
      <vt:lpstr>Units</vt:lpstr>
      <vt:lpstr>งบรายจ่ายอื่น</vt:lpstr>
      <vt:lpstr>จัดลำดับ</vt:lpstr>
      <vt:lpstr>Sheet4</vt:lpstr>
      <vt:lpstr>Sheet1</vt:lpstr>
      <vt:lpstr>ตท.!Print_Area</vt:lpstr>
      <vt:lpstr>บช.ก.!Print_Area</vt:lpstr>
      <vt:lpstr>ภ.1!Print_Area</vt:lpstr>
      <vt:lpstr>ภ.2!Print_Area</vt:lpstr>
      <vt:lpstr>ภ.3!Print_Area</vt:lpstr>
      <vt:lpstr>ภ.9!Print_Area</vt:lpstr>
      <vt:lpstr>ศชต.!Print_Area</vt:lpstr>
      <vt:lpstr>สกพ.!Print_Area</vt:lpstr>
      <vt:lpstr>สง.ก.ต.ช.!Print_Area</vt:lpstr>
      <vt:lpstr>สง.ก.ตร.!Print_Area</vt:lpstr>
      <vt:lpstr>สง.นรป.!Print_Area</vt:lpstr>
      <vt:lpstr>สตม.!Print_Area</vt:lpstr>
      <vt:lpstr>สตส.!Print_Area</vt:lpstr>
      <vt:lpstr>สลก.ตร.!Print_Area</vt:lpstr>
      <vt:lpstr>Sheet2!Print_Titles</vt:lpstr>
      <vt:lpstr>Sheet3!Print_Titles</vt:lpstr>
      <vt:lpstr>Sheet4!Print_Titles</vt:lpstr>
      <vt:lpstr>Units!Print_Titles</vt:lpstr>
      <vt:lpstr>กมค.!Print_Titles</vt:lpstr>
      <vt:lpstr>จต.!Print_Titles</vt:lpstr>
      <vt:lpstr>บ.ตร.!Print_Titles</vt:lpstr>
      <vt:lpstr>บช.ก.!Print_Titles</vt:lpstr>
      <vt:lpstr>บช.ตชด.!Print_Titles</vt:lpstr>
      <vt:lpstr>บช.น.!Print_Titles</vt:lpstr>
      <vt:lpstr>บช.ปส.!Print_Titles</vt:lpstr>
      <vt:lpstr>บช.ศ.!Print_Titles</vt:lpstr>
      <vt:lpstr>บช.ส.!Print_Titles</vt:lpstr>
      <vt:lpstr>ภ.1!Print_Titles</vt:lpstr>
      <vt:lpstr>ภ.2!Print_Titles</vt:lpstr>
      <vt:lpstr>ภ.3!Print_Titles</vt:lpstr>
      <vt:lpstr>ภ.4!Print_Titles</vt:lpstr>
      <vt:lpstr>ภ.5!Print_Titles</vt:lpstr>
      <vt:lpstr>ภ.6!Print_Titles</vt:lpstr>
      <vt:lpstr>ภ.7!Print_Titles</vt:lpstr>
      <vt:lpstr>ภ.8!Print_Titles</vt:lpstr>
      <vt:lpstr>ภ.9!Print_Titles</vt:lpstr>
      <vt:lpstr>รพ.ตร.!Print_Titles</vt:lpstr>
      <vt:lpstr>รร.นรต.!Print_Titles</vt:lpstr>
      <vt:lpstr>ศชต.!Print_Titles</vt:lpstr>
      <vt:lpstr>สกบ.!Print_Titles</vt:lpstr>
      <vt:lpstr>สกพ.!Print_Titles</vt:lpstr>
      <vt:lpstr>สง.ก.ตร.!Print_Titles</vt:lpstr>
      <vt:lpstr>สงป.!Print_Titles</vt:lpstr>
      <vt:lpstr>สตม.!Print_Titles</vt:lpstr>
      <vt:lpstr>สตส.!Print_Titles</vt:lpstr>
      <vt:lpstr>สท.!Print_Titles</vt:lpstr>
      <vt:lpstr>สทส.!Print_Titles</vt:lpstr>
      <vt:lpstr>สพฐ.ตร.!Print_Titles</vt:lpstr>
      <vt:lpstr>สยศ.ตร.!Print_Titles</vt:lpstr>
      <vt:lpstr>สลก.ตร.!Print_Titles</vt:lpstr>
    </vt:vector>
  </TitlesOfParts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iLLuSioN</dc:creator>
  <cp:lastModifiedBy>HP</cp:lastModifiedBy>
  <cp:lastPrinted>2016-05-11T07:24:01Z</cp:lastPrinted>
  <dcterms:created xsi:type="dcterms:W3CDTF">2005-03-31T08:22:04Z</dcterms:created>
  <dcterms:modified xsi:type="dcterms:W3CDTF">2016-05-23T07:36:06Z</dcterms:modified>
</cp:coreProperties>
</file>